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Hitters" sheetId="1" r:id="rId1"/>
    <sheet name="Pitchers" sheetId="2" r:id="rId2"/>
  </sheets>
  <definedNames>
    <definedName name="_xlnm.Print_Area" localSheetId="0">'Hitters'!$A$1:$X$37</definedName>
    <definedName name="_xlnm.Print_Area" localSheetId="1">'Pitchers'!$A$1:$T$25</definedName>
  </definedNames>
  <calcPr fullCalcOnLoad="1"/>
</workbook>
</file>

<file path=xl/sharedStrings.xml><?xml version="1.0" encoding="utf-8"?>
<sst xmlns="http://schemas.openxmlformats.org/spreadsheetml/2006/main" count="104" uniqueCount="98">
  <si>
    <t>Player</t>
  </si>
  <si>
    <t>G</t>
  </si>
  <si>
    <t>AB</t>
  </si>
  <si>
    <t>R</t>
  </si>
  <si>
    <t>H</t>
  </si>
  <si>
    <t>RBI</t>
  </si>
  <si>
    <t>D</t>
  </si>
  <si>
    <t>T</t>
  </si>
  <si>
    <t>HR</t>
  </si>
  <si>
    <t>TB</t>
  </si>
  <si>
    <t>SB</t>
  </si>
  <si>
    <t>CS</t>
  </si>
  <si>
    <t>BB</t>
  </si>
  <si>
    <t>K</t>
  </si>
  <si>
    <t>SF</t>
  </si>
  <si>
    <t>SAC</t>
  </si>
  <si>
    <t>E</t>
  </si>
  <si>
    <t>AVG</t>
  </si>
  <si>
    <t>OBP</t>
  </si>
  <si>
    <t>SLG</t>
  </si>
  <si>
    <t>IP</t>
  </si>
  <si>
    <t>ER</t>
  </si>
  <si>
    <t>APP</t>
  </si>
  <si>
    <t>GS</t>
  </si>
  <si>
    <t>CG</t>
  </si>
  <si>
    <t>SHO</t>
  </si>
  <si>
    <t>W</t>
  </si>
  <si>
    <t>L</t>
  </si>
  <si>
    <t>SV</t>
  </si>
  <si>
    <t>RP</t>
  </si>
  <si>
    <t>ERA</t>
  </si>
  <si>
    <t>GDP</t>
  </si>
  <si>
    <t>W/L %</t>
  </si>
  <si>
    <t>OPS</t>
  </si>
  <si>
    <t>RuPro</t>
  </si>
  <si>
    <t>WHIP</t>
  </si>
  <si>
    <t>NAME</t>
  </si>
  <si>
    <t>HR %</t>
  </si>
  <si>
    <t>TEAM TOTALS</t>
  </si>
  <si>
    <t>All Pitchers</t>
  </si>
  <si>
    <t>PAPP</t>
  </si>
  <si>
    <t>Grant Balfour</t>
  </si>
  <si>
    <t>Dellin Betances</t>
  </si>
  <si>
    <t>Blaine Boyer</t>
  </si>
  <si>
    <t>Mark Buehrle</t>
  </si>
  <si>
    <t>Tony Cingrani</t>
  </si>
  <si>
    <t>Casey Fien</t>
  </si>
  <si>
    <t>Zack Greinke</t>
  </si>
  <si>
    <t>J. J. Hoover</t>
  </si>
  <si>
    <t>Nate Jones</t>
  </si>
  <si>
    <t>Cliff Lee</t>
  </si>
  <si>
    <t>Kyle Lobstein</t>
  </si>
  <si>
    <t>Aaron Loup</t>
  </si>
  <si>
    <t>Brett Oberholtzer</t>
  </si>
  <si>
    <t>Joe Ortiz</t>
  </si>
  <si>
    <t>Joel Peralta</t>
  </si>
  <si>
    <t>Junichi Tazawa</t>
  </si>
  <si>
    <t>Jered Weaver</t>
  </si>
  <si>
    <t>Chris R. Young</t>
  </si>
  <si>
    <t>Nick Ahmed</t>
  </si>
  <si>
    <t>Daric Barton</t>
  </si>
  <si>
    <t>Marlon Byrd</t>
  </si>
  <si>
    <t>Matt Carpenter</t>
  </si>
  <si>
    <t>Alejandro DeAza</t>
  </si>
  <si>
    <t>David DeJesus</t>
  </si>
  <si>
    <t>Logan Forsythe</t>
  </si>
  <si>
    <t>Kevin Frandsen</t>
  </si>
  <si>
    <t>Craig Gentry</t>
  </si>
  <si>
    <t>Josh Hamilton</t>
  </si>
  <si>
    <t>Aaron Hill</t>
  </si>
  <si>
    <t>Chris Iannetta</t>
  </si>
  <si>
    <t>Chris Johnson</t>
  </si>
  <si>
    <t>Victor Martinez</t>
  </si>
  <si>
    <t>Ben Paulsen</t>
  </si>
  <si>
    <t>Jace Peterson</t>
  </si>
  <si>
    <t>Alexei Ramirez</t>
  </si>
  <si>
    <t>Skip Schumaker</t>
  </si>
  <si>
    <t>Cory Spangenberg</t>
  </si>
  <si>
    <t>Drew Stubbs</t>
  </si>
  <si>
    <t>Miguel Tejada</t>
  </si>
  <si>
    <t>Christian Vazquez</t>
  </si>
  <si>
    <t>Mike Zunino</t>
  </si>
  <si>
    <t>Eligble AB</t>
  </si>
  <si>
    <t>AB Left</t>
  </si>
  <si>
    <t>Eligble IP</t>
  </si>
  <si>
    <t>IP Left</t>
  </si>
  <si>
    <t>Chris Coghlan</t>
  </si>
  <si>
    <t>Justin Ruggiano</t>
  </si>
  <si>
    <t>Cole Hamels</t>
  </si>
  <si>
    <t>Mike Morin</t>
  </si>
  <si>
    <t>Michael Young</t>
  </si>
  <si>
    <t>Mookie Betts</t>
  </si>
  <si>
    <t>Scott Van Slyke</t>
  </si>
  <si>
    <t>Brandon Barnes</t>
  </si>
  <si>
    <t>Randal Grichuk</t>
  </si>
  <si>
    <t>Eugenio Suarez</t>
  </si>
  <si>
    <t>Gregorio Petit</t>
  </si>
  <si>
    <t>Roy Halladay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</si>
</sst>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55">
      <alignment/>
      <protection/>
    </xf>
    <xf numFmtId="0" fontId="0" fillId="0" borderId="0" xfId="55" applyFont="1" applyFill="1">
      <alignment/>
      <protection/>
    </xf>
    <xf numFmtId="165" fontId="0" fillId="0" borderId="0" xfId="55" applyNumberFormat="1">
      <alignment/>
      <protection/>
    </xf>
    <xf numFmtId="0" fontId="0" fillId="0" borderId="0" xfId="55" applyFont="1">
      <alignment/>
      <protection/>
    </xf>
    <xf numFmtId="0" fontId="2" fillId="0" borderId="10" xfId="55" applyFont="1" applyFill="1" applyBorder="1" applyAlignment="1">
      <alignment horizontal="right"/>
      <protection/>
    </xf>
    <xf numFmtId="165" fontId="2" fillId="0" borderId="10" xfId="55" applyNumberFormat="1" applyFont="1" applyFill="1" applyBorder="1" applyAlignment="1">
      <alignment horizontal="right"/>
      <protection/>
    </xf>
    <xf numFmtId="0" fontId="0" fillId="0" borderId="10" xfId="55" applyFont="1" applyFill="1" applyBorder="1" applyAlignment="1">
      <alignment horizontal="right"/>
      <protection/>
    </xf>
    <xf numFmtId="2" fontId="2" fillId="0" borderId="10" xfId="55" applyNumberFormat="1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left"/>
      <protection/>
    </xf>
    <xf numFmtId="165" fontId="2" fillId="33" borderId="10" xfId="55" applyNumberFormat="1" applyFont="1" applyFill="1" applyBorder="1" applyAlignment="1">
      <alignment horizontal="right"/>
      <protection/>
    </xf>
    <xf numFmtId="2" fontId="2" fillId="33" borderId="10" xfId="55" applyNumberFormat="1" applyFont="1" applyFill="1" applyBorder="1" applyAlignment="1">
      <alignment horizontal="right"/>
      <protection/>
    </xf>
    <xf numFmtId="1" fontId="0" fillId="33" borderId="10" xfId="55" applyNumberFormat="1" applyFont="1" applyFill="1" applyBorder="1" applyAlignment="1">
      <alignment horizontal="right"/>
      <protection/>
    </xf>
    <xf numFmtId="1" fontId="2" fillId="33" borderId="10" xfId="55" applyNumberFormat="1" applyFont="1" applyFill="1" applyBorder="1" applyAlignment="1">
      <alignment horizontal="right"/>
      <protection/>
    </xf>
    <xf numFmtId="4" fontId="1" fillId="33" borderId="10" xfId="55" applyNumberFormat="1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 horizontal="left"/>
      <protection/>
    </xf>
    <xf numFmtId="0" fontId="0" fillId="0" borderId="0" xfId="55" applyFill="1">
      <alignment/>
      <protection/>
    </xf>
    <xf numFmtId="0" fontId="3" fillId="33" borderId="10" xfId="55" applyFont="1" applyFill="1" applyBorder="1" applyAlignment="1">
      <alignment horizontal="right"/>
      <protection/>
    </xf>
    <xf numFmtId="165" fontId="3" fillId="33" borderId="10" xfId="55" applyNumberFormat="1" applyFont="1" applyFill="1" applyBorder="1" applyAlignment="1">
      <alignment horizontal="right"/>
      <protection/>
    </xf>
    <xf numFmtId="0" fontId="1" fillId="33" borderId="10" xfId="55" applyFont="1" applyFill="1" applyBorder="1" applyAlignment="1">
      <alignment horizontal="right"/>
      <protection/>
    </xf>
    <xf numFmtId="0" fontId="1" fillId="33" borderId="10" xfId="55" applyFont="1" applyFill="1" applyBorder="1" applyAlignment="1">
      <alignment horizontal="left"/>
      <protection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4" borderId="10" xfId="55" applyFont="1" applyFill="1" applyBorder="1" applyAlignment="1">
      <alignment horizontal="left"/>
      <protection/>
    </xf>
    <xf numFmtId="0" fontId="2" fillId="34" borderId="10" xfId="55" applyFont="1" applyFill="1" applyBorder="1" applyAlignment="1">
      <alignment horizontal="right"/>
      <protection/>
    </xf>
    <xf numFmtId="0" fontId="0" fillId="34" borderId="10" xfId="55" applyFont="1" applyFill="1" applyBorder="1" applyAlignment="1">
      <alignment horizontal="right"/>
      <protection/>
    </xf>
    <xf numFmtId="165" fontId="2" fillId="34" borderId="10" xfId="55" applyNumberFormat="1" applyFont="1" applyFill="1" applyBorder="1" applyAlignment="1">
      <alignment horizontal="right"/>
      <protection/>
    </xf>
    <xf numFmtId="2" fontId="2" fillId="34" borderId="10" xfId="55" applyNumberFormat="1" applyFont="1" applyFill="1" applyBorder="1" applyAlignment="1">
      <alignment horizontal="right"/>
      <protection/>
    </xf>
    <xf numFmtId="0" fontId="0" fillId="34" borderId="0" xfId="55" applyFont="1" applyFill="1">
      <alignment/>
      <protection/>
    </xf>
    <xf numFmtId="0" fontId="0" fillId="34" borderId="0" xfId="55" applyFill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8.7109375" style="0" customWidth="1"/>
    <col min="2" max="2" width="6.7109375" style="0" customWidth="1"/>
    <col min="3" max="3" width="6.7109375" style="21" customWidth="1"/>
    <col min="4" max="4" width="6.7109375" style="0" customWidth="1"/>
    <col min="5" max="5" width="6.7109375" style="21" customWidth="1"/>
    <col min="6" max="6" width="6.7109375" style="0" customWidth="1"/>
    <col min="7" max="9" width="4.7109375" style="22" customWidth="1"/>
    <col min="10" max="10" width="6.7109375" style="21" customWidth="1"/>
    <col min="11" max="11" width="5.7109375" style="0" customWidth="1"/>
    <col min="12" max="12" width="4.7109375" style="0" customWidth="1"/>
    <col min="13" max="14" width="5.7109375" style="0" customWidth="1"/>
    <col min="15" max="18" width="4.7109375" style="0" customWidth="1"/>
    <col min="19" max="22" width="6.7109375" style="21" customWidth="1"/>
    <col min="23" max="23" width="5.7109375" style="21" customWidth="1"/>
    <col min="24" max="24" width="5.7109375" style="23" customWidth="1"/>
    <col min="26" max="26" width="10.140625" style="0" customWidth="1"/>
  </cols>
  <sheetData>
    <row r="1" spans="1:27" ht="12.75">
      <c r="A1" s="13" t="s">
        <v>0</v>
      </c>
      <c r="B1" s="14" t="s">
        <v>1</v>
      </c>
      <c r="C1" s="15" t="s">
        <v>2</v>
      </c>
      <c r="D1" s="14" t="s">
        <v>3</v>
      </c>
      <c r="E1" s="15" t="s">
        <v>4</v>
      </c>
      <c r="F1" s="14" t="s">
        <v>5</v>
      </c>
      <c r="G1" s="16" t="s">
        <v>6</v>
      </c>
      <c r="H1" s="16" t="s">
        <v>7</v>
      </c>
      <c r="I1" s="16" t="s">
        <v>8</v>
      </c>
      <c r="J1" s="15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31</v>
      </c>
      <c r="P1" s="14" t="s">
        <v>15</v>
      </c>
      <c r="Q1" s="14" t="s">
        <v>14</v>
      </c>
      <c r="R1" s="14" t="s">
        <v>16</v>
      </c>
      <c r="S1" s="15" t="s">
        <v>17</v>
      </c>
      <c r="T1" s="15" t="s">
        <v>18</v>
      </c>
      <c r="U1" s="15" t="s">
        <v>19</v>
      </c>
      <c r="V1" s="15" t="s">
        <v>33</v>
      </c>
      <c r="W1" s="15" t="s">
        <v>34</v>
      </c>
      <c r="X1" s="15" t="s">
        <v>40</v>
      </c>
      <c r="Z1" s="46" t="s">
        <v>82</v>
      </c>
      <c r="AA1" s="46" t="s">
        <v>83</v>
      </c>
    </row>
    <row r="2" spans="1:27" ht="12.75">
      <c r="A2" s="7" t="s">
        <v>59</v>
      </c>
      <c r="B2" s="1">
        <v>4</v>
      </c>
      <c r="C2" s="2">
        <v>9</v>
      </c>
      <c r="D2" s="1">
        <v>0</v>
      </c>
      <c r="E2" s="2">
        <v>2</v>
      </c>
      <c r="F2" s="1">
        <v>0</v>
      </c>
      <c r="G2" s="3">
        <v>0</v>
      </c>
      <c r="H2" s="3">
        <v>0</v>
      </c>
      <c r="I2" s="3">
        <v>0</v>
      </c>
      <c r="J2" s="2">
        <f aca="true" t="shared" si="0" ref="J2:J15">SUM(E2+G2+(H2*2)+(I2*3))</f>
        <v>2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4">
        <f aca="true" t="shared" si="1" ref="S2:S15">SUM(E2/C2)</f>
        <v>0.2222222222222222</v>
      </c>
      <c r="T2" s="4">
        <f aca="true" t="shared" si="2" ref="T2:T15">SUM((E2+M2)/(C2+M2+Q2))</f>
        <v>0.2222222222222222</v>
      </c>
      <c r="U2" s="4">
        <f aca="true" t="shared" si="3" ref="U2:U15">SUM(J2/C2)</f>
        <v>0.2222222222222222</v>
      </c>
      <c r="V2" s="4">
        <f aca="true" t="shared" si="4" ref="V2:V15">SUM(T2+U2)</f>
        <v>0.4444444444444444</v>
      </c>
      <c r="W2" s="5">
        <f aca="true" t="shared" si="5" ref="W2:W15">SUM(D2+F2-I2)</f>
        <v>0</v>
      </c>
      <c r="X2" s="5">
        <f aca="true" t="shared" si="6" ref="X2:X15">SUM(C2+M2+P2+Q2)</f>
        <v>9</v>
      </c>
      <c r="Z2">
        <v>63</v>
      </c>
      <c r="AA2">
        <f aca="true" t="shared" si="7" ref="AA2:AA33">Z2-C2</f>
        <v>54</v>
      </c>
    </row>
    <row r="3" spans="1:27" ht="12.75">
      <c r="A3" s="7" t="s">
        <v>93</v>
      </c>
      <c r="B3" s="1">
        <v>19</v>
      </c>
      <c r="C3" s="2">
        <v>23</v>
      </c>
      <c r="D3" s="1">
        <v>2</v>
      </c>
      <c r="E3" s="2">
        <v>3</v>
      </c>
      <c r="F3" s="1">
        <v>0</v>
      </c>
      <c r="G3" s="3">
        <v>1</v>
      </c>
      <c r="H3" s="3">
        <v>0</v>
      </c>
      <c r="I3" s="3">
        <v>0</v>
      </c>
      <c r="J3" s="2">
        <f t="shared" si="0"/>
        <v>4</v>
      </c>
      <c r="K3" s="1">
        <v>0</v>
      </c>
      <c r="L3" s="1">
        <v>0</v>
      </c>
      <c r="M3" s="1">
        <v>8</v>
      </c>
      <c r="N3" s="1">
        <v>10</v>
      </c>
      <c r="O3" s="1">
        <v>0</v>
      </c>
      <c r="P3" s="1">
        <v>2</v>
      </c>
      <c r="Q3" s="1">
        <v>0</v>
      </c>
      <c r="R3" s="1">
        <v>0</v>
      </c>
      <c r="S3" s="4">
        <f>E3/C3</f>
        <v>0.13043478260869565</v>
      </c>
      <c r="T3" s="4">
        <f>(E3+M3)/(C3+P3+Q3+M3)</f>
        <v>0.3333333333333333</v>
      </c>
      <c r="U3" s="4">
        <f>J3/C3</f>
        <v>0.17391304347826086</v>
      </c>
      <c r="V3" s="4">
        <f>T3+U3</f>
        <v>0.5072463768115942</v>
      </c>
      <c r="W3" s="5"/>
      <c r="X3" s="5"/>
      <c r="Z3">
        <v>368</v>
      </c>
      <c r="AA3">
        <f>Z3-C3-55</f>
        <v>290</v>
      </c>
    </row>
    <row r="4" spans="1:27" ht="12.75">
      <c r="A4" s="7" t="s">
        <v>60</v>
      </c>
      <c r="B4" s="1">
        <v>55</v>
      </c>
      <c r="C4" s="2">
        <v>97</v>
      </c>
      <c r="D4" s="1">
        <v>10</v>
      </c>
      <c r="E4" s="2">
        <v>27</v>
      </c>
      <c r="F4" s="1">
        <v>14</v>
      </c>
      <c r="G4" s="3">
        <v>1</v>
      </c>
      <c r="H4" s="3">
        <v>2</v>
      </c>
      <c r="I4" s="3">
        <v>2</v>
      </c>
      <c r="J4" s="2">
        <f t="shared" si="0"/>
        <v>38</v>
      </c>
      <c r="K4" s="1">
        <v>0</v>
      </c>
      <c r="L4" s="1">
        <v>0</v>
      </c>
      <c r="M4" s="1">
        <v>12</v>
      </c>
      <c r="N4" s="1">
        <v>16</v>
      </c>
      <c r="O4" s="1">
        <v>0</v>
      </c>
      <c r="P4" s="1">
        <v>0</v>
      </c>
      <c r="Q4" s="1">
        <v>0</v>
      </c>
      <c r="R4" s="1">
        <v>0</v>
      </c>
      <c r="S4" s="4">
        <f t="shared" si="1"/>
        <v>0.27835051546391754</v>
      </c>
      <c r="T4" s="4">
        <f t="shared" si="2"/>
        <v>0.3577981651376147</v>
      </c>
      <c r="U4" s="4">
        <f t="shared" si="3"/>
        <v>0.3917525773195876</v>
      </c>
      <c r="V4" s="4">
        <f t="shared" si="4"/>
        <v>0.7495507424572023</v>
      </c>
      <c r="W4" s="5">
        <f t="shared" si="5"/>
        <v>22</v>
      </c>
      <c r="X4" s="5">
        <f t="shared" si="6"/>
        <v>109</v>
      </c>
      <c r="Z4">
        <v>94</v>
      </c>
      <c r="AA4">
        <f t="shared" si="7"/>
        <v>-3</v>
      </c>
    </row>
    <row r="5" spans="1:27" ht="12.75">
      <c r="A5" s="7" t="s">
        <v>91</v>
      </c>
      <c r="B5" s="1">
        <v>17</v>
      </c>
      <c r="C5" s="2">
        <v>53</v>
      </c>
      <c r="D5" s="1">
        <v>5</v>
      </c>
      <c r="E5" s="2">
        <v>9</v>
      </c>
      <c r="F5" s="1">
        <v>2</v>
      </c>
      <c r="G5" s="3">
        <v>2</v>
      </c>
      <c r="H5" s="3">
        <v>0</v>
      </c>
      <c r="I5" s="3">
        <v>0</v>
      </c>
      <c r="J5" s="2">
        <f t="shared" si="0"/>
        <v>11</v>
      </c>
      <c r="K5" s="1">
        <v>2</v>
      </c>
      <c r="L5" s="1">
        <v>0</v>
      </c>
      <c r="M5" s="1">
        <v>5</v>
      </c>
      <c r="N5" s="1">
        <v>12</v>
      </c>
      <c r="O5" s="1">
        <v>0</v>
      </c>
      <c r="P5" s="1">
        <v>0</v>
      </c>
      <c r="Q5" s="1">
        <v>0</v>
      </c>
      <c r="R5" s="1">
        <v>0</v>
      </c>
      <c r="S5" s="4">
        <f>E5/C5</f>
        <v>0.16981132075471697</v>
      </c>
      <c r="T5" s="4">
        <f>(E5+M5)/(C5+M5+P5+Q5)</f>
        <v>0.2413793103448276</v>
      </c>
      <c r="U5" s="4">
        <f>J5/C5</f>
        <v>0.20754716981132076</v>
      </c>
      <c r="V5" s="4">
        <f>T5+U5</f>
        <v>0.44892648015614833</v>
      </c>
      <c r="W5" s="5"/>
      <c r="X5" s="5"/>
      <c r="Z5">
        <v>171</v>
      </c>
      <c r="AA5">
        <f>Z5-C5-93</f>
        <v>25</v>
      </c>
    </row>
    <row r="6" spans="1:27" ht="12.75">
      <c r="A6" s="56" t="s">
        <v>61</v>
      </c>
      <c r="B6" s="57">
        <v>54</v>
      </c>
      <c r="C6" s="58">
        <v>177</v>
      </c>
      <c r="D6" s="57">
        <v>16</v>
      </c>
      <c r="E6" s="58">
        <v>44</v>
      </c>
      <c r="F6" s="57">
        <v>18</v>
      </c>
      <c r="G6" s="59">
        <v>10</v>
      </c>
      <c r="H6" s="59">
        <v>1</v>
      </c>
      <c r="I6" s="59">
        <v>5</v>
      </c>
      <c r="J6" s="58">
        <f t="shared" si="0"/>
        <v>71</v>
      </c>
      <c r="K6" s="57">
        <v>0</v>
      </c>
      <c r="L6" s="57">
        <v>1</v>
      </c>
      <c r="M6" s="57">
        <v>11</v>
      </c>
      <c r="N6" s="57">
        <v>54</v>
      </c>
      <c r="O6" s="57">
        <v>7</v>
      </c>
      <c r="P6" s="57">
        <v>0</v>
      </c>
      <c r="Q6" s="57">
        <v>1</v>
      </c>
      <c r="R6" s="57">
        <v>1</v>
      </c>
      <c r="S6" s="60">
        <f t="shared" si="1"/>
        <v>0.24858757062146894</v>
      </c>
      <c r="T6" s="60">
        <f t="shared" si="2"/>
        <v>0.291005291005291</v>
      </c>
      <c r="U6" s="60">
        <f t="shared" si="3"/>
        <v>0.4011299435028249</v>
      </c>
      <c r="V6" s="60">
        <f t="shared" si="4"/>
        <v>0.6921352345081159</v>
      </c>
      <c r="W6" s="61">
        <f t="shared" si="5"/>
        <v>29</v>
      </c>
      <c r="X6" s="61">
        <f t="shared" si="6"/>
        <v>189</v>
      </c>
      <c r="Y6" s="62"/>
      <c r="Z6" s="62">
        <v>479</v>
      </c>
      <c r="AA6" s="62">
        <f t="shared" si="7"/>
        <v>302</v>
      </c>
    </row>
    <row r="7" spans="1:27" s="12" customFormat="1" ht="12.75">
      <c r="A7" s="7" t="s">
        <v>62</v>
      </c>
      <c r="B7" s="1">
        <v>124</v>
      </c>
      <c r="C7" s="2">
        <v>486</v>
      </c>
      <c r="D7" s="1">
        <v>55</v>
      </c>
      <c r="E7" s="2">
        <v>120</v>
      </c>
      <c r="F7" s="1">
        <v>50</v>
      </c>
      <c r="G7" s="3">
        <v>28</v>
      </c>
      <c r="H7" s="3">
        <v>3</v>
      </c>
      <c r="I7" s="3">
        <v>2</v>
      </c>
      <c r="J7" s="2">
        <f t="shared" si="0"/>
        <v>160</v>
      </c>
      <c r="K7" s="1">
        <v>3</v>
      </c>
      <c r="L7" s="1">
        <v>2</v>
      </c>
      <c r="M7" s="1">
        <v>51</v>
      </c>
      <c r="N7" s="1">
        <v>96</v>
      </c>
      <c r="O7" s="1">
        <v>5</v>
      </c>
      <c r="P7" s="1">
        <v>1</v>
      </c>
      <c r="Q7" s="1">
        <v>3</v>
      </c>
      <c r="R7" s="1">
        <v>11</v>
      </c>
      <c r="S7" s="4">
        <f t="shared" si="1"/>
        <v>0.24691358024691357</v>
      </c>
      <c r="T7" s="4">
        <f t="shared" si="2"/>
        <v>0.31666666666666665</v>
      </c>
      <c r="U7" s="4">
        <f t="shared" si="3"/>
        <v>0.3292181069958848</v>
      </c>
      <c r="V7" s="4">
        <f t="shared" si="4"/>
        <v>0.6458847736625515</v>
      </c>
      <c r="W7" s="5">
        <f t="shared" si="5"/>
        <v>103</v>
      </c>
      <c r="X7" s="5">
        <f t="shared" si="6"/>
        <v>541</v>
      </c>
      <c r="Z7" s="47">
        <v>564</v>
      </c>
      <c r="AA7" s="47">
        <f t="shared" si="7"/>
        <v>78</v>
      </c>
    </row>
    <row r="8" spans="1:27" s="12" customFormat="1" ht="12.75">
      <c r="A8" s="7" t="s">
        <v>86</v>
      </c>
      <c r="B8" s="1">
        <v>66</v>
      </c>
      <c r="C8" s="2">
        <v>222</v>
      </c>
      <c r="D8" s="1">
        <v>27</v>
      </c>
      <c r="E8" s="2">
        <v>54</v>
      </c>
      <c r="F8" s="1">
        <v>16</v>
      </c>
      <c r="G8" s="3">
        <v>11</v>
      </c>
      <c r="H8" s="3">
        <v>1</v>
      </c>
      <c r="I8" s="3">
        <v>4</v>
      </c>
      <c r="J8" s="2">
        <f t="shared" si="0"/>
        <v>79</v>
      </c>
      <c r="K8" s="1">
        <v>2</v>
      </c>
      <c r="L8" s="1">
        <v>0</v>
      </c>
      <c r="M8" s="1">
        <v>23</v>
      </c>
      <c r="N8" s="1">
        <v>44</v>
      </c>
      <c r="O8" s="1">
        <v>7</v>
      </c>
      <c r="P8" s="1">
        <v>0</v>
      </c>
      <c r="Q8" s="1">
        <v>1</v>
      </c>
      <c r="R8" s="1">
        <v>2</v>
      </c>
      <c r="S8" s="4">
        <f t="shared" si="1"/>
        <v>0.24324324324324326</v>
      </c>
      <c r="T8" s="4">
        <f t="shared" si="2"/>
        <v>0.3130081300813008</v>
      </c>
      <c r="U8" s="4">
        <f t="shared" si="3"/>
        <v>0.35585585585585583</v>
      </c>
      <c r="V8" s="4">
        <f t="shared" si="4"/>
        <v>0.6688639859371566</v>
      </c>
      <c r="W8" s="5">
        <f t="shared" si="5"/>
        <v>39</v>
      </c>
      <c r="X8" s="5">
        <f t="shared" si="6"/>
        <v>246</v>
      </c>
      <c r="Y8"/>
      <c r="Z8">
        <v>347</v>
      </c>
      <c r="AA8">
        <f>Z8-C8-115</f>
        <v>10</v>
      </c>
    </row>
    <row r="9" spans="1:27" ht="12.75">
      <c r="A9" s="7" t="s">
        <v>63</v>
      </c>
      <c r="B9" s="1">
        <v>79</v>
      </c>
      <c r="C9" s="2">
        <v>205</v>
      </c>
      <c r="D9" s="1">
        <v>23</v>
      </c>
      <c r="E9" s="2">
        <v>44</v>
      </c>
      <c r="F9" s="1">
        <v>22</v>
      </c>
      <c r="G9" s="3">
        <v>9</v>
      </c>
      <c r="H9" s="3">
        <v>6</v>
      </c>
      <c r="I9" s="3">
        <v>3</v>
      </c>
      <c r="J9" s="2">
        <f t="shared" si="0"/>
        <v>74</v>
      </c>
      <c r="K9" s="1">
        <v>1</v>
      </c>
      <c r="L9" s="1">
        <v>2</v>
      </c>
      <c r="M9" s="1">
        <v>10</v>
      </c>
      <c r="N9" s="1">
        <v>44</v>
      </c>
      <c r="O9" s="1">
        <v>5</v>
      </c>
      <c r="P9" s="1">
        <v>1</v>
      </c>
      <c r="Q9" s="1">
        <v>0</v>
      </c>
      <c r="R9" s="1">
        <v>0</v>
      </c>
      <c r="S9" s="4">
        <f t="shared" si="1"/>
        <v>0.2146341463414634</v>
      </c>
      <c r="T9" s="4">
        <f t="shared" si="2"/>
        <v>0.25116279069767444</v>
      </c>
      <c r="U9" s="4">
        <f t="shared" si="3"/>
        <v>0.36097560975609755</v>
      </c>
      <c r="V9" s="4">
        <f t="shared" si="4"/>
        <v>0.612138400453772</v>
      </c>
      <c r="W9" s="5">
        <f t="shared" si="5"/>
        <v>42</v>
      </c>
      <c r="X9" s="5">
        <f t="shared" si="6"/>
        <v>216</v>
      </c>
      <c r="Z9" s="48">
        <v>430</v>
      </c>
      <c r="AA9" s="48">
        <f t="shared" si="7"/>
        <v>225</v>
      </c>
    </row>
    <row r="10" spans="1:27" ht="12.75">
      <c r="A10" s="7" t="s">
        <v>64</v>
      </c>
      <c r="B10" s="1">
        <v>97</v>
      </c>
      <c r="C10" s="2">
        <v>214</v>
      </c>
      <c r="D10" s="1">
        <v>37</v>
      </c>
      <c r="E10" s="2">
        <v>55</v>
      </c>
      <c r="F10" s="1">
        <v>19</v>
      </c>
      <c r="G10" s="3">
        <v>23</v>
      </c>
      <c r="H10" s="3">
        <v>1</v>
      </c>
      <c r="I10" s="3">
        <v>5</v>
      </c>
      <c r="J10" s="2">
        <f t="shared" si="0"/>
        <v>95</v>
      </c>
      <c r="K10" s="1">
        <v>4</v>
      </c>
      <c r="L10" s="1">
        <v>1</v>
      </c>
      <c r="M10" s="1">
        <v>35</v>
      </c>
      <c r="N10" s="1">
        <v>43</v>
      </c>
      <c r="O10" s="1">
        <v>3</v>
      </c>
      <c r="P10" s="1">
        <v>0</v>
      </c>
      <c r="Q10" s="1">
        <v>0</v>
      </c>
      <c r="R10" s="1">
        <v>0</v>
      </c>
      <c r="S10" s="4">
        <f t="shared" si="1"/>
        <v>0.2570093457943925</v>
      </c>
      <c r="T10" s="4">
        <f t="shared" si="2"/>
        <v>0.3614457831325301</v>
      </c>
      <c r="U10" s="4">
        <f t="shared" si="3"/>
        <v>0.4439252336448598</v>
      </c>
      <c r="V10" s="4">
        <f t="shared" si="4"/>
        <v>0.80537101677739</v>
      </c>
      <c r="W10" s="5">
        <f t="shared" si="5"/>
        <v>51</v>
      </c>
      <c r="X10" s="5">
        <f t="shared" si="6"/>
        <v>249</v>
      </c>
      <c r="Z10" s="48">
        <v>352</v>
      </c>
      <c r="AA10" s="48">
        <f t="shared" si="7"/>
        <v>138</v>
      </c>
    </row>
    <row r="11" spans="1:27" s="12" customFormat="1" ht="12.75">
      <c r="A11" s="7" t="s">
        <v>65</v>
      </c>
      <c r="B11" s="1">
        <v>88</v>
      </c>
      <c r="C11" s="2">
        <v>102</v>
      </c>
      <c r="D11" s="1">
        <v>5</v>
      </c>
      <c r="E11" s="2">
        <v>18</v>
      </c>
      <c r="F11" s="1">
        <v>8</v>
      </c>
      <c r="G11" s="3">
        <v>1</v>
      </c>
      <c r="H11" s="3">
        <v>0</v>
      </c>
      <c r="I11" s="3">
        <v>3</v>
      </c>
      <c r="J11" s="2">
        <f t="shared" si="0"/>
        <v>28</v>
      </c>
      <c r="K11" s="1">
        <v>0</v>
      </c>
      <c r="L11" s="1">
        <v>1</v>
      </c>
      <c r="M11" s="1">
        <v>11</v>
      </c>
      <c r="N11" s="1">
        <v>26</v>
      </c>
      <c r="O11" s="1">
        <v>2</v>
      </c>
      <c r="P11" s="1">
        <v>2</v>
      </c>
      <c r="Q11" s="1">
        <v>0</v>
      </c>
      <c r="R11" s="1">
        <v>0</v>
      </c>
      <c r="S11" s="4">
        <f t="shared" si="1"/>
        <v>0.17647058823529413</v>
      </c>
      <c r="T11" s="4">
        <f t="shared" si="2"/>
        <v>0.25663716814159293</v>
      </c>
      <c r="U11" s="4">
        <f t="shared" si="3"/>
        <v>0.27450980392156865</v>
      </c>
      <c r="V11" s="4">
        <f t="shared" si="4"/>
        <v>0.5311469720631616</v>
      </c>
      <c r="W11" s="5">
        <f t="shared" si="5"/>
        <v>10</v>
      </c>
      <c r="X11" s="5">
        <f t="shared" si="6"/>
        <v>115</v>
      </c>
      <c r="Z11" s="47">
        <v>271</v>
      </c>
      <c r="AA11" s="47">
        <f t="shared" si="7"/>
        <v>169</v>
      </c>
    </row>
    <row r="12" spans="1:27" s="12" customFormat="1" ht="12.75">
      <c r="A12" s="7" t="s">
        <v>66</v>
      </c>
      <c r="B12" s="1">
        <v>51</v>
      </c>
      <c r="C12" s="2">
        <v>109</v>
      </c>
      <c r="D12" s="1">
        <v>10</v>
      </c>
      <c r="E12" s="2">
        <v>30</v>
      </c>
      <c r="F12" s="1">
        <v>17</v>
      </c>
      <c r="G12" s="3">
        <v>2</v>
      </c>
      <c r="H12" s="3">
        <v>0</v>
      </c>
      <c r="I12" s="3">
        <v>3</v>
      </c>
      <c r="J12" s="2">
        <f t="shared" si="0"/>
        <v>41</v>
      </c>
      <c r="K12" s="1">
        <v>0</v>
      </c>
      <c r="L12" s="1">
        <v>0</v>
      </c>
      <c r="M12" s="1">
        <v>8</v>
      </c>
      <c r="N12" s="1">
        <v>9</v>
      </c>
      <c r="O12" s="1">
        <v>2</v>
      </c>
      <c r="P12" s="1">
        <v>0</v>
      </c>
      <c r="Q12" s="1">
        <v>0</v>
      </c>
      <c r="R12" s="1">
        <v>2</v>
      </c>
      <c r="S12" s="4">
        <f t="shared" si="1"/>
        <v>0.27522935779816515</v>
      </c>
      <c r="T12" s="4">
        <f t="shared" si="2"/>
        <v>0.3247863247863248</v>
      </c>
      <c r="U12" s="4">
        <f t="shared" si="3"/>
        <v>0.3761467889908257</v>
      </c>
      <c r="V12" s="4">
        <f t="shared" si="4"/>
        <v>0.7009331137771505</v>
      </c>
      <c r="W12" s="5">
        <f t="shared" si="5"/>
        <v>24</v>
      </c>
      <c r="X12" s="5">
        <f t="shared" si="6"/>
        <v>117</v>
      </c>
      <c r="Z12" s="47">
        <v>227</v>
      </c>
      <c r="AA12" s="47">
        <f t="shared" si="7"/>
        <v>118</v>
      </c>
    </row>
    <row r="13" spans="1:27" s="12" customFormat="1" ht="12.75">
      <c r="A13" s="56" t="s">
        <v>67</v>
      </c>
      <c r="B13" s="57">
        <v>79</v>
      </c>
      <c r="C13" s="58">
        <v>113</v>
      </c>
      <c r="D13" s="57">
        <v>15</v>
      </c>
      <c r="E13" s="58">
        <v>30</v>
      </c>
      <c r="F13" s="57">
        <v>12</v>
      </c>
      <c r="G13" s="59">
        <v>1</v>
      </c>
      <c r="H13" s="59">
        <v>3</v>
      </c>
      <c r="I13" s="59">
        <v>2</v>
      </c>
      <c r="J13" s="58">
        <f t="shared" si="0"/>
        <v>43</v>
      </c>
      <c r="K13" s="57">
        <v>8</v>
      </c>
      <c r="L13" s="57">
        <v>6</v>
      </c>
      <c r="M13" s="57">
        <v>13</v>
      </c>
      <c r="N13" s="57">
        <v>25</v>
      </c>
      <c r="O13" s="57">
        <v>4</v>
      </c>
      <c r="P13" s="57">
        <v>7</v>
      </c>
      <c r="Q13" s="57">
        <v>0</v>
      </c>
      <c r="R13" s="57">
        <v>2</v>
      </c>
      <c r="S13" s="60">
        <f t="shared" si="1"/>
        <v>0.26548672566371684</v>
      </c>
      <c r="T13" s="60">
        <f t="shared" si="2"/>
        <v>0.3412698412698413</v>
      </c>
      <c r="U13" s="60">
        <f t="shared" si="3"/>
        <v>0.3805309734513274</v>
      </c>
      <c r="V13" s="60">
        <f t="shared" si="4"/>
        <v>0.7218008147211687</v>
      </c>
      <c r="W13" s="61">
        <f t="shared" si="5"/>
        <v>25</v>
      </c>
      <c r="X13" s="61">
        <f t="shared" si="6"/>
        <v>133</v>
      </c>
      <c r="Y13" s="70"/>
      <c r="Z13" s="63">
        <v>222</v>
      </c>
      <c r="AA13" s="63">
        <f t="shared" si="7"/>
        <v>109</v>
      </c>
    </row>
    <row r="14" spans="1:27" s="12" customFormat="1" ht="12.75">
      <c r="A14" s="7" t="s">
        <v>94</v>
      </c>
      <c r="B14" s="64">
        <v>1</v>
      </c>
      <c r="C14" s="65">
        <v>1</v>
      </c>
      <c r="D14" s="64">
        <v>0</v>
      </c>
      <c r="E14" s="65">
        <v>0</v>
      </c>
      <c r="F14" s="64">
        <v>0</v>
      </c>
      <c r="G14" s="66">
        <v>0</v>
      </c>
      <c r="H14" s="66">
        <v>0</v>
      </c>
      <c r="I14" s="66">
        <v>0</v>
      </c>
      <c r="J14" s="2">
        <f t="shared" si="0"/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7">
        <f>E14/C14</f>
        <v>0</v>
      </c>
      <c r="T14" s="67">
        <f>(E14+M14)/(C14+M14+P14+Q14)</f>
        <v>0</v>
      </c>
      <c r="U14" s="67">
        <f>J14/C14</f>
        <v>0</v>
      </c>
      <c r="V14" s="67">
        <f t="shared" si="4"/>
        <v>0</v>
      </c>
      <c r="W14" s="68">
        <f t="shared" si="5"/>
        <v>0</v>
      </c>
      <c r="X14" s="68">
        <f t="shared" si="6"/>
        <v>1</v>
      </c>
      <c r="Y14" s="71"/>
      <c r="Z14" s="69">
        <v>99</v>
      </c>
      <c r="AA14" s="69">
        <f>Z14-C14</f>
        <v>98</v>
      </c>
    </row>
    <row r="15" spans="1:27" s="12" customFormat="1" ht="12.75">
      <c r="A15" s="7" t="s">
        <v>68</v>
      </c>
      <c r="B15" s="1">
        <v>115</v>
      </c>
      <c r="C15" s="2">
        <v>356</v>
      </c>
      <c r="D15" s="1">
        <v>48</v>
      </c>
      <c r="E15" s="2">
        <v>95</v>
      </c>
      <c r="F15" s="1">
        <v>48</v>
      </c>
      <c r="G15" s="3">
        <v>30</v>
      </c>
      <c r="H15" s="3">
        <v>7</v>
      </c>
      <c r="I15" s="3">
        <v>16</v>
      </c>
      <c r="J15" s="2">
        <f t="shared" si="0"/>
        <v>187</v>
      </c>
      <c r="K15" s="1">
        <v>0</v>
      </c>
      <c r="L15" s="1">
        <v>0</v>
      </c>
      <c r="M15" s="1">
        <v>19</v>
      </c>
      <c r="N15" s="1">
        <v>88</v>
      </c>
      <c r="O15" s="1">
        <v>12</v>
      </c>
      <c r="P15" s="1">
        <v>0</v>
      </c>
      <c r="Q15" s="1">
        <v>1</v>
      </c>
      <c r="R15" s="1">
        <v>4</v>
      </c>
      <c r="S15" s="4">
        <f t="shared" si="1"/>
        <v>0.26685393258426965</v>
      </c>
      <c r="T15" s="4">
        <f t="shared" si="2"/>
        <v>0.30319148936170215</v>
      </c>
      <c r="U15" s="4">
        <f t="shared" si="3"/>
        <v>0.5252808988764045</v>
      </c>
      <c r="V15" s="4">
        <f t="shared" si="4"/>
        <v>0.8284723882381066</v>
      </c>
      <c r="W15" s="5">
        <f t="shared" si="5"/>
        <v>80</v>
      </c>
      <c r="X15" s="5">
        <f t="shared" si="6"/>
        <v>376</v>
      </c>
      <c r="Z15" s="47">
        <v>519</v>
      </c>
      <c r="AA15" s="47">
        <f t="shared" si="7"/>
        <v>163</v>
      </c>
    </row>
    <row r="16" spans="1:27" ht="12.75">
      <c r="A16" s="56" t="s">
        <v>69</v>
      </c>
      <c r="B16" s="57">
        <v>45</v>
      </c>
      <c r="C16" s="58">
        <v>119</v>
      </c>
      <c r="D16" s="57">
        <v>14</v>
      </c>
      <c r="E16" s="58">
        <v>23</v>
      </c>
      <c r="F16" s="57">
        <v>15</v>
      </c>
      <c r="G16" s="59">
        <v>4</v>
      </c>
      <c r="H16" s="59">
        <v>1</v>
      </c>
      <c r="I16" s="59">
        <v>5</v>
      </c>
      <c r="J16" s="58">
        <f>SUM(E16+G16+(H16*2)+(I16*3))</f>
        <v>44</v>
      </c>
      <c r="K16" s="57">
        <v>0</v>
      </c>
      <c r="L16" s="57">
        <v>0</v>
      </c>
      <c r="M16" s="57">
        <v>13</v>
      </c>
      <c r="N16" s="57">
        <v>21</v>
      </c>
      <c r="O16" s="57">
        <v>3</v>
      </c>
      <c r="P16" s="57">
        <v>0</v>
      </c>
      <c r="Q16" s="57">
        <v>0</v>
      </c>
      <c r="R16" s="57">
        <v>0</v>
      </c>
      <c r="S16" s="60">
        <f>SUM(E16/C16)</f>
        <v>0.19327731092436976</v>
      </c>
      <c r="T16" s="60">
        <f>SUM((E16+M16)/(C16+M16+Q16))</f>
        <v>0.2727272727272727</v>
      </c>
      <c r="U16" s="60">
        <f>SUM(J16/C16)</f>
        <v>0.3697478991596639</v>
      </c>
      <c r="V16" s="60">
        <f>SUM(T16+U16)</f>
        <v>0.6424751718869366</v>
      </c>
      <c r="W16" s="61">
        <f>SUM(D16+F16-I16)</f>
        <v>24</v>
      </c>
      <c r="X16" s="61">
        <f>SUM(C16+M16+P16+Q16)</f>
        <v>132</v>
      </c>
      <c r="Y16" s="62"/>
      <c r="Z16" s="63">
        <v>295</v>
      </c>
      <c r="AA16" s="63">
        <f t="shared" si="7"/>
        <v>176</v>
      </c>
    </row>
    <row r="17" spans="1:27" ht="12.75">
      <c r="A17" s="7" t="s">
        <v>70</v>
      </c>
      <c r="B17" s="1">
        <v>97</v>
      </c>
      <c r="C17" s="2">
        <v>256</v>
      </c>
      <c r="D17" s="1">
        <v>27</v>
      </c>
      <c r="E17" s="2">
        <v>51</v>
      </c>
      <c r="F17" s="1">
        <v>27</v>
      </c>
      <c r="G17" s="3">
        <v>14</v>
      </c>
      <c r="H17" s="3">
        <v>0</v>
      </c>
      <c r="I17" s="3">
        <v>4</v>
      </c>
      <c r="J17" s="2">
        <f aca="true" t="shared" si="8" ref="J17:J34">SUM(E17+G17+(H17*2)+(I17*3))</f>
        <v>77</v>
      </c>
      <c r="K17" s="1">
        <v>0</v>
      </c>
      <c r="L17" s="1">
        <v>0</v>
      </c>
      <c r="M17" s="1">
        <v>45</v>
      </c>
      <c r="N17" s="1">
        <v>86</v>
      </c>
      <c r="O17" s="1">
        <v>13</v>
      </c>
      <c r="P17" s="1">
        <v>0</v>
      </c>
      <c r="Q17" s="1">
        <v>0</v>
      </c>
      <c r="R17" s="1">
        <v>0</v>
      </c>
      <c r="S17" s="4">
        <f aca="true" t="shared" si="9" ref="S17:S34">SUM(E17/C17)</f>
        <v>0.19921875</v>
      </c>
      <c r="T17" s="4">
        <f aca="true" t="shared" si="10" ref="T17:T34">SUM((E17+M17)/(C17+M17+Q17))</f>
        <v>0.31893687707641194</v>
      </c>
      <c r="U17" s="4">
        <f aca="true" t="shared" si="11" ref="U17:U34">SUM(J17/C17)</f>
        <v>0.30078125</v>
      </c>
      <c r="V17" s="4">
        <f aca="true" t="shared" si="12" ref="V17:V34">SUM(T17+U17)</f>
        <v>0.6197181270764119</v>
      </c>
      <c r="W17" s="5">
        <f aca="true" t="shared" si="13" ref="W17:W34">SUM(D17+F17-I17)</f>
        <v>50</v>
      </c>
      <c r="X17" s="5">
        <f aca="true" t="shared" si="14" ref="X17:X34">SUM(C17+M17+P17+Q17)</f>
        <v>301</v>
      </c>
      <c r="Z17" s="47">
        <v>276</v>
      </c>
      <c r="AA17" s="47">
        <f t="shared" si="7"/>
        <v>20</v>
      </c>
    </row>
    <row r="18" spans="1:27" ht="12.75">
      <c r="A18" s="56" t="s">
        <v>71</v>
      </c>
      <c r="B18" s="57">
        <v>50</v>
      </c>
      <c r="C18" s="58">
        <v>165</v>
      </c>
      <c r="D18" s="57">
        <v>8</v>
      </c>
      <c r="E18" s="58">
        <v>54</v>
      </c>
      <c r="F18" s="57">
        <v>9</v>
      </c>
      <c r="G18" s="59">
        <v>17</v>
      </c>
      <c r="H18" s="59">
        <v>1</v>
      </c>
      <c r="I18" s="59">
        <v>0</v>
      </c>
      <c r="J18" s="58">
        <f t="shared" si="8"/>
        <v>73</v>
      </c>
      <c r="K18" s="57">
        <v>0</v>
      </c>
      <c r="L18" s="57">
        <v>0</v>
      </c>
      <c r="M18" s="57">
        <v>7</v>
      </c>
      <c r="N18" s="57">
        <v>34</v>
      </c>
      <c r="O18" s="57">
        <v>1</v>
      </c>
      <c r="P18" s="57">
        <v>1</v>
      </c>
      <c r="Q18" s="57">
        <v>0</v>
      </c>
      <c r="R18" s="57">
        <v>5</v>
      </c>
      <c r="S18" s="60">
        <f t="shared" si="9"/>
        <v>0.32727272727272727</v>
      </c>
      <c r="T18" s="60">
        <f t="shared" si="10"/>
        <v>0.3546511627906977</v>
      </c>
      <c r="U18" s="60">
        <f t="shared" si="11"/>
        <v>0.44242424242424244</v>
      </c>
      <c r="V18" s="60">
        <f t="shared" si="12"/>
        <v>0.7970754052149401</v>
      </c>
      <c r="W18" s="61">
        <f t="shared" si="13"/>
        <v>17</v>
      </c>
      <c r="X18" s="61">
        <f t="shared" si="14"/>
        <v>173</v>
      </c>
      <c r="Y18" s="62"/>
      <c r="Z18" s="63">
        <v>463</v>
      </c>
      <c r="AA18" s="63">
        <f t="shared" si="7"/>
        <v>298</v>
      </c>
    </row>
    <row r="19" spans="1:27" ht="12.75">
      <c r="A19" s="56" t="s">
        <v>72</v>
      </c>
      <c r="B19" s="57">
        <v>102</v>
      </c>
      <c r="C19" s="58">
        <v>410</v>
      </c>
      <c r="D19" s="57">
        <v>54</v>
      </c>
      <c r="E19" s="58">
        <v>129</v>
      </c>
      <c r="F19" s="57">
        <v>66</v>
      </c>
      <c r="G19" s="59">
        <v>24</v>
      </c>
      <c r="H19" s="59">
        <v>1</v>
      </c>
      <c r="I19" s="59">
        <v>21</v>
      </c>
      <c r="J19" s="58">
        <f t="shared" si="8"/>
        <v>218</v>
      </c>
      <c r="K19" s="57">
        <v>0</v>
      </c>
      <c r="L19" s="57">
        <v>0</v>
      </c>
      <c r="M19" s="57">
        <v>28</v>
      </c>
      <c r="N19" s="57">
        <v>58</v>
      </c>
      <c r="O19" s="57">
        <v>9</v>
      </c>
      <c r="P19" s="57">
        <v>0</v>
      </c>
      <c r="Q19" s="57">
        <v>0</v>
      </c>
      <c r="R19" s="57">
        <v>14</v>
      </c>
      <c r="S19" s="60">
        <f t="shared" si="9"/>
        <v>0.3146341463414634</v>
      </c>
      <c r="T19" s="60">
        <f t="shared" si="10"/>
        <v>0.3584474885844749</v>
      </c>
      <c r="U19" s="60">
        <f t="shared" si="11"/>
        <v>0.5317073170731708</v>
      </c>
      <c r="V19" s="60">
        <f t="shared" si="12"/>
        <v>0.8901548056576456</v>
      </c>
      <c r="W19" s="61">
        <f t="shared" si="13"/>
        <v>99</v>
      </c>
      <c r="X19" s="61">
        <f t="shared" si="14"/>
        <v>438</v>
      </c>
      <c r="Y19" s="62"/>
      <c r="Z19" s="63">
        <v>505</v>
      </c>
      <c r="AA19" s="63">
        <f t="shared" si="7"/>
        <v>95</v>
      </c>
    </row>
    <row r="20" spans="1:27" ht="12.75">
      <c r="A20" s="7" t="s">
        <v>73</v>
      </c>
      <c r="B20" s="64">
        <v>25</v>
      </c>
      <c r="C20" s="65">
        <v>60</v>
      </c>
      <c r="D20" s="64">
        <v>9</v>
      </c>
      <c r="E20" s="65">
        <v>17</v>
      </c>
      <c r="F20" s="64">
        <v>11</v>
      </c>
      <c r="G20" s="66">
        <v>4</v>
      </c>
      <c r="H20" s="66">
        <v>1</v>
      </c>
      <c r="I20" s="66">
        <v>1</v>
      </c>
      <c r="J20" s="65">
        <f t="shared" si="8"/>
        <v>26</v>
      </c>
      <c r="K20" s="64">
        <v>0</v>
      </c>
      <c r="L20" s="64">
        <v>0</v>
      </c>
      <c r="M20" s="64">
        <v>4</v>
      </c>
      <c r="N20" s="64">
        <v>17</v>
      </c>
      <c r="O20" s="64">
        <v>1</v>
      </c>
      <c r="P20" s="64">
        <v>1</v>
      </c>
      <c r="Q20" s="64">
        <v>0</v>
      </c>
      <c r="R20" s="64">
        <v>1</v>
      </c>
      <c r="S20" s="67">
        <f t="shared" si="9"/>
        <v>0.2833333333333333</v>
      </c>
      <c r="T20" s="67">
        <f t="shared" si="10"/>
        <v>0.328125</v>
      </c>
      <c r="U20" s="67">
        <f t="shared" si="11"/>
        <v>0.43333333333333335</v>
      </c>
      <c r="V20" s="67">
        <f t="shared" si="12"/>
        <v>0.7614583333333333</v>
      </c>
      <c r="W20" s="68">
        <f t="shared" si="13"/>
        <v>19</v>
      </c>
      <c r="X20" s="68">
        <f t="shared" si="14"/>
        <v>65</v>
      </c>
      <c r="Y20" s="72"/>
      <c r="Z20" s="69">
        <v>57</v>
      </c>
      <c r="AA20" s="69">
        <f t="shared" si="7"/>
        <v>-3</v>
      </c>
    </row>
    <row r="21" spans="1:27" ht="12.75">
      <c r="A21" s="7" t="s">
        <v>96</v>
      </c>
      <c r="B21" s="64">
        <v>6</v>
      </c>
      <c r="C21" s="65">
        <v>21</v>
      </c>
      <c r="D21" s="64">
        <v>4</v>
      </c>
      <c r="E21" s="65">
        <v>10</v>
      </c>
      <c r="F21" s="64">
        <v>5</v>
      </c>
      <c r="G21" s="66">
        <v>2</v>
      </c>
      <c r="H21" s="66">
        <v>0</v>
      </c>
      <c r="I21" s="66">
        <v>0</v>
      </c>
      <c r="J21" s="65">
        <f t="shared" si="8"/>
        <v>12</v>
      </c>
      <c r="K21" s="64">
        <v>0</v>
      </c>
      <c r="L21" s="64">
        <v>0</v>
      </c>
      <c r="M21" s="64">
        <v>2</v>
      </c>
      <c r="N21" s="64">
        <v>2</v>
      </c>
      <c r="O21" s="64">
        <v>0</v>
      </c>
      <c r="P21" s="64">
        <v>0</v>
      </c>
      <c r="Q21" s="64">
        <v>0</v>
      </c>
      <c r="R21" s="64">
        <v>0</v>
      </c>
      <c r="S21" s="4">
        <f t="shared" si="9"/>
        <v>0.47619047619047616</v>
      </c>
      <c r="T21" s="4">
        <f t="shared" si="10"/>
        <v>0.5217391304347826</v>
      </c>
      <c r="U21" s="4">
        <f t="shared" si="11"/>
        <v>0.5714285714285714</v>
      </c>
      <c r="V21" s="4">
        <f t="shared" si="12"/>
        <v>1.0931677018633539</v>
      </c>
      <c r="W21" s="5">
        <f t="shared" si="13"/>
        <v>9</v>
      </c>
      <c r="X21" s="5">
        <f t="shared" si="14"/>
        <v>23</v>
      </c>
      <c r="Y21" s="72"/>
      <c r="Z21" s="69">
        <v>88</v>
      </c>
      <c r="AA21" s="47">
        <f t="shared" si="7"/>
        <v>67</v>
      </c>
    </row>
    <row r="22" spans="1:27" ht="12.75">
      <c r="A22" s="7" t="s">
        <v>74</v>
      </c>
      <c r="B22" s="1">
        <v>0</v>
      </c>
      <c r="C22" s="2">
        <v>0</v>
      </c>
      <c r="D22" s="1">
        <v>0</v>
      </c>
      <c r="E22" s="2">
        <v>0</v>
      </c>
      <c r="F22" s="1">
        <v>0</v>
      </c>
      <c r="G22" s="3">
        <v>0</v>
      </c>
      <c r="H22" s="3">
        <v>0</v>
      </c>
      <c r="I22" s="3">
        <v>0</v>
      </c>
      <c r="J22" s="2">
        <f t="shared" si="8"/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4" t="e">
        <f t="shared" si="9"/>
        <v>#DIV/0!</v>
      </c>
      <c r="T22" s="4" t="e">
        <f t="shared" si="10"/>
        <v>#DIV/0!</v>
      </c>
      <c r="U22" s="4" t="e">
        <f t="shared" si="11"/>
        <v>#DIV/0!</v>
      </c>
      <c r="V22" s="4" t="e">
        <f t="shared" si="12"/>
        <v>#DIV/0!</v>
      </c>
      <c r="W22" s="5">
        <f t="shared" si="13"/>
        <v>0</v>
      </c>
      <c r="X22" s="5">
        <f t="shared" si="14"/>
        <v>0</v>
      </c>
      <c r="Z22" s="47">
        <v>48</v>
      </c>
      <c r="AA22" s="47">
        <f t="shared" si="7"/>
        <v>48</v>
      </c>
    </row>
    <row r="23" spans="1:27" ht="12.75">
      <c r="A23" s="7" t="s">
        <v>75</v>
      </c>
      <c r="B23" s="1">
        <v>121</v>
      </c>
      <c r="C23" s="2">
        <v>421</v>
      </c>
      <c r="D23" s="1">
        <v>52</v>
      </c>
      <c r="E23" s="2">
        <v>100</v>
      </c>
      <c r="F23" s="1">
        <v>45</v>
      </c>
      <c r="G23" s="3">
        <v>20</v>
      </c>
      <c r="H23" s="3">
        <v>1</v>
      </c>
      <c r="I23" s="3">
        <v>12</v>
      </c>
      <c r="J23" s="2">
        <f t="shared" si="8"/>
        <v>158</v>
      </c>
      <c r="K23" s="1">
        <v>14</v>
      </c>
      <c r="L23" s="1">
        <v>2</v>
      </c>
      <c r="M23" s="1">
        <v>25</v>
      </c>
      <c r="N23" s="1">
        <v>55</v>
      </c>
      <c r="O23" s="1">
        <v>14</v>
      </c>
      <c r="P23" s="1">
        <v>2</v>
      </c>
      <c r="Q23" s="1">
        <v>0</v>
      </c>
      <c r="R23" s="1">
        <v>11</v>
      </c>
      <c r="S23" s="4">
        <f t="shared" si="9"/>
        <v>0.2375296912114014</v>
      </c>
      <c r="T23" s="4">
        <f t="shared" si="10"/>
        <v>0.2802690582959641</v>
      </c>
      <c r="U23" s="4">
        <f t="shared" si="11"/>
        <v>0.3752969121140142</v>
      </c>
      <c r="V23" s="4">
        <f t="shared" si="12"/>
        <v>0.6555659704099783</v>
      </c>
      <c r="W23" s="5">
        <f t="shared" si="13"/>
        <v>85</v>
      </c>
      <c r="X23" s="5">
        <f t="shared" si="14"/>
        <v>448</v>
      </c>
      <c r="Z23" s="47">
        <v>560</v>
      </c>
      <c r="AA23" s="47">
        <f t="shared" si="7"/>
        <v>139</v>
      </c>
    </row>
    <row r="24" spans="1:27" ht="12.75">
      <c r="A24" s="7" t="s">
        <v>87</v>
      </c>
      <c r="B24" s="1">
        <v>22</v>
      </c>
      <c r="C24" s="2">
        <v>48</v>
      </c>
      <c r="D24" s="1">
        <v>7</v>
      </c>
      <c r="E24" s="2">
        <v>13</v>
      </c>
      <c r="F24" s="1">
        <v>4</v>
      </c>
      <c r="G24" s="3">
        <v>2</v>
      </c>
      <c r="H24" s="3">
        <v>0</v>
      </c>
      <c r="I24" s="3">
        <v>3</v>
      </c>
      <c r="J24" s="2">
        <f>SUM(E24+G24+(H24*2)+(I24*3))</f>
        <v>24</v>
      </c>
      <c r="K24" s="1">
        <v>0</v>
      </c>
      <c r="L24" s="1">
        <v>0</v>
      </c>
      <c r="M24" s="1">
        <v>4</v>
      </c>
      <c r="N24" s="1">
        <v>18</v>
      </c>
      <c r="O24" s="1">
        <v>0</v>
      </c>
      <c r="P24" s="1">
        <v>0</v>
      </c>
      <c r="Q24" s="1">
        <v>0</v>
      </c>
      <c r="R24" s="1">
        <v>0</v>
      </c>
      <c r="S24" s="4">
        <f>SUM(E24/C24)</f>
        <v>0.2708333333333333</v>
      </c>
      <c r="T24" s="4">
        <f>SUM((E24+M24)/(C24+M24+Q24))</f>
        <v>0.3269230769230769</v>
      </c>
      <c r="U24" s="4">
        <f>SUM(J24/C24)</f>
        <v>0.5</v>
      </c>
      <c r="V24" s="4">
        <f>SUM(T24+U24)</f>
        <v>0.8269230769230769</v>
      </c>
      <c r="W24" s="5">
        <f>SUM(D24+F24-I24)</f>
        <v>8</v>
      </c>
      <c r="X24" s="5">
        <f>SUM(C24+M24+P24+Q24)</f>
        <v>52</v>
      </c>
      <c r="Z24" s="47">
        <v>202</v>
      </c>
      <c r="AA24" s="47">
        <f>Z24-C24-81</f>
        <v>73</v>
      </c>
    </row>
    <row r="25" spans="1:27" ht="12.75">
      <c r="A25" s="7" t="s">
        <v>76</v>
      </c>
      <c r="B25" s="1">
        <v>45</v>
      </c>
      <c r="C25" s="2">
        <v>99</v>
      </c>
      <c r="D25" s="1">
        <v>11</v>
      </c>
      <c r="E25" s="2">
        <v>25</v>
      </c>
      <c r="F25" s="1">
        <v>5</v>
      </c>
      <c r="G25" s="3">
        <v>3</v>
      </c>
      <c r="H25" s="3">
        <v>0</v>
      </c>
      <c r="I25" s="3">
        <v>0</v>
      </c>
      <c r="J25" s="2">
        <f t="shared" si="8"/>
        <v>28</v>
      </c>
      <c r="K25" s="1">
        <v>0</v>
      </c>
      <c r="L25" s="1">
        <v>1</v>
      </c>
      <c r="M25" s="1">
        <v>11</v>
      </c>
      <c r="N25" s="1">
        <v>18</v>
      </c>
      <c r="O25" s="1">
        <v>4</v>
      </c>
      <c r="P25" s="1">
        <v>0</v>
      </c>
      <c r="Q25" s="1">
        <v>0</v>
      </c>
      <c r="R25" s="1">
        <v>4</v>
      </c>
      <c r="S25" s="4">
        <f t="shared" si="9"/>
        <v>0.25252525252525254</v>
      </c>
      <c r="T25" s="4">
        <f t="shared" si="10"/>
        <v>0.32727272727272727</v>
      </c>
      <c r="U25" s="4">
        <f t="shared" si="11"/>
        <v>0.2828282828282828</v>
      </c>
      <c r="V25" s="4">
        <f t="shared" si="12"/>
        <v>0.61010101010101</v>
      </c>
      <c r="W25" s="5">
        <f t="shared" si="13"/>
        <v>16</v>
      </c>
      <c r="X25" s="5">
        <f t="shared" si="14"/>
        <v>110</v>
      </c>
      <c r="Z25" s="47">
        <v>288</v>
      </c>
      <c r="AA25" s="47">
        <f t="shared" si="7"/>
        <v>189</v>
      </c>
    </row>
    <row r="26" spans="1:27" ht="12.75">
      <c r="A26" s="7" t="s">
        <v>77</v>
      </c>
      <c r="B26" s="1">
        <v>25</v>
      </c>
      <c r="C26" s="2">
        <v>56</v>
      </c>
      <c r="D26" s="1">
        <v>7</v>
      </c>
      <c r="E26" s="2">
        <v>16</v>
      </c>
      <c r="F26" s="1">
        <v>11</v>
      </c>
      <c r="G26" s="3">
        <v>1</v>
      </c>
      <c r="H26" s="3">
        <v>2</v>
      </c>
      <c r="I26" s="3">
        <v>2</v>
      </c>
      <c r="J26" s="2">
        <f t="shared" si="8"/>
        <v>27</v>
      </c>
      <c r="K26" s="1">
        <v>5</v>
      </c>
      <c r="L26" s="1">
        <v>1</v>
      </c>
      <c r="M26" s="1">
        <v>2</v>
      </c>
      <c r="N26" s="1">
        <v>8</v>
      </c>
      <c r="O26" s="1">
        <v>2</v>
      </c>
      <c r="P26" s="1">
        <v>0</v>
      </c>
      <c r="Q26" s="1">
        <v>0</v>
      </c>
      <c r="R26" s="1">
        <v>6</v>
      </c>
      <c r="S26" s="4">
        <f t="shared" si="9"/>
        <v>0.2857142857142857</v>
      </c>
      <c r="T26" s="4">
        <f t="shared" si="10"/>
        <v>0.3103448275862069</v>
      </c>
      <c r="U26" s="4">
        <f t="shared" si="11"/>
        <v>0.48214285714285715</v>
      </c>
      <c r="V26" s="4">
        <f t="shared" si="12"/>
        <v>0.7924876847290641</v>
      </c>
      <c r="W26" s="5">
        <f t="shared" si="13"/>
        <v>16</v>
      </c>
      <c r="X26" s="5">
        <f t="shared" si="14"/>
        <v>58</v>
      </c>
      <c r="Z26" s="47">
        <v>56</v>
      </c>
      <c r="AA26" s="47">
        <f t="shared" si="7"/>
        <v>0</v>
      </c>
    </row>
    <row r="27" spans="1:27" s="12" customFormat="1" ht="12.75">
      <c r="A27" s="56" t="s">
        <v>78</v>
      </c>
      <c r="B27" s="57">
        <v>84</v>
      </c>
      <c r="C27" s="58">
        <v>161</v>
      </c>
      <c r="D27" s="57">
        <v>29</v>
      </c>
      <c r="E27" s="58">
        <v>55</v>
      </c>
      <c r="F27" s="57">
        <v>27</v>
      </c>
      <c r="G27" s="59">
        <v>12</v>
      </c>
      <c r="H27" s="59">
        <v>1</v>
      </c>
      <c r="I27" s="59">
        <v>7</v>
      </c>
      <c r="J27" s="58">
        <f t="shared" si="8"/>
        <v>90</v>
      </c>
      <c r="K27" s="57">
        <v>12</v>
      </c>
      <c r="L27" s="57">
        <v>0</v>
      </c>
      <c r="M27" s="57">
        <v>19</v>
      </c>
      <c r="N27" s="57">
        <v>54</v>
      </c>
      <c r="O27" s="57">
        <v>4</v>
      </c>
      <c r="P27" s="57">
        <v>0</v>
      </c>
      <c r="Q27" s="57">
        <v>0</v>
      </c>
      <c r="R27" s="57">
        <v>3</v>
      </c>
      <c r="S27" s="60">
        <f t="shared" si="9"/>
        <v>0.3416149068322981</v>
      </c>
      <c r="T27" s="60">
        <f t="shared" si="10"/>
        <v>0.4111111111111111</v>
      </c>
      <c r="U27" s="60">
        <f t="shared" si="11"/>
        <v>0.5590062111801242</v>
      </c>
      <c r="V27" s="60">
        <f t="shared" si="12"/>
        <v>0.9701173222912353</v>
      </c>
      <c r="W27" s="61">
        <f t="shared" si="13"/>
        <v>49</v>
      </c>
      <c r="X27" s="61">
        <f t="shared" si="14"/>
        <v>180</v>
      </c>
      <c r="Y27" s="70"/>
      <c r="Z27" s="63">
        <v>350</v>
      </c>
      <c r="AA27" s="63">
        <f t="shared" si="7"/>
        <v>189</v>
      </c>
    </row>
    <row r="28" spans="1:27" s="12" customFormat="1" ht="12.75">
      <c r="A28" s="7" t="s">
        <v>95</v>
      </c>
      <c r="B28" s="64">
        <v>0</v>
      </c>
      <c r="C28" s="65">
        <v>0</v>
      </c>
      <c r="D28" s="64">
        <v>0</v>
      </c>
      <c r="E28" s="65">
        <v>0</v>
      </c>
      <c r="F28" s="64">
        <v>0</v>
      </c>
      <c r="G28" s="66">
        <v>0</v>
      </c>
      <c r="H28" s="66">
        <v>0</v>
      </c>
      <c r="I28" s="66">
        <v>0</v>
      </c>
      <c r="J28" s="65">
        <f t="shared" si="8"/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7" t="e">
        <f>E28/C28</f>
        <v>#DIV/0!</v>
      </c>
      <c r="T28" s="67" t="e">
        <f t="shared" si="10"/>
        <v>#DIV/0!</v>
      </c>
      <c r="U28" s="67" t="e">
        <f t="shared" si="11"/>
        <v>#DIV/0!</v>
      </c>
      <c r="V28" s="67" t="e">
        <f t="shared" si="12"/>
        <v>#DIV/0!</v>
      </c>
      <c r="W28" s="68">
        <f t="shared" si="13"/>
        <v>0</v>
      </c>
      <c r="X28" s="68">
        <f t="shared" si="14"/>
        <v>0</v>
      </c>
      <c r="Y28" s="71"/>
      <c r="Z28" s="69">
        <v>220</v>
      </c>
      <c r="AA28" s="69">
        <f t="shared" si="7"/>
        <v>220</v>
      </c>
    </row>
    <row r="29" spans="1:27" ht="12.75">
      <c r="A29" s="7" t="s">
        <v>79</v>
      </c>
      <c r="B29" s="1">
        <v>49</v>
      </c>
      <c r="C29" s="2">
        <v>141</v>
      </c>
      <c r="D29" s="1">
        <v>11</v>
      </c>
      <c r="E29" s="2">
        <v>26</v>
      </c>
      <c r="F29" s="1">
        <v>13</v>
      </c>
      <c r="G29" s="3">
        <v>4</v>
      </c>
      <c r="H29" s="3">
        <v>0</v>
      </c>
      <c r="I29" s="3">
        <v>2</v>
      </c>
      <c r="J29" s="2">
        <f t="shared" si="8"/>
        <v>36</v>
      </c>
      <c r="K29" s="1">
        <v>2</v>
      </c>
      <c r="L29" s="1">
        <v>0</v>
      </c>
      <c r="M29" s="1">
        <v>8</v>
      </c>
      <c r="N29" s="1">
        <v>28</v>
      </c>
      <c r="O29" s="1">
        <v>3</v>
      </c>
      <c r="P29" s="1">
        <v>1</v>
      </c>
      <c r="Q29" s="1">
        <v>0</v>
      </c>
      <c r="R29" s="1">
        <v>4</v>
      </c>
      <c r="S29" s="4">
        <f t="shared" si="9"/>
        <v>0.18439716312056736</v>
      </c>
      <c r="T29" s="4">
        <f t="shared" si="10"/>
        <v>0.22818791946308725</v>
      </c>
      <c r="U29" s="4">
        <f t="shared" si="11"/>
        <v>0.2553191489361702</v>
      </c>
      <c r="V29" s="4">
        <f t="shared" si="12"/>
        <v>0.48350706839925744</v>
      </c>
      <c r="W29" s="5">
        <f t="shared" si="13"/>
        <v>22</v>
      </c>
      <c r="X29" s="5">
        <f t="shared" si="14"/>
        <v>150</v>
      </c>
      <c r="Z29" s="47">
        <v>141</v>
      </c>
      <c r="AA29" s="47">
        <f t="shared" si="7"/>
        <v>0</v>
      </c>
    </row>
    <row r="30" spans="1:27" ht="12.75">
      <c r="A30" s="7" t="s">
        <v>92</v>
      </c>
      <c r="B30" s="1">
        <v>14</v>
      </c>
      <c r="C30" s="2">
        <v>38</v>
      </c>
      <c r="D30" s="1">
        <v>4</v>
      </c>
      <c r="E30" s="2">
        <v>10</v>
      </c>
      <c r="F30" s="1">
        <v>4</v>
      </c>
      <c r="G30" s="3">
        <v>4</v>
      </c>
      <c r="H30" s="3">
        <v>1</v>
      </c>
      <c r="I30" s="3">
        <v>1</v>
      </c>
      <c r="J30" s="2">
        <f t="shared" si="8"/>
        <v>19</v>
      </c>
      <c r="K30" s="1">
        <v>0</v>
      </c>
      <c r="L30" s="1">
        <v>0</v>
      </c>
      <c r="M30" s="1">
        <v>8</v>
      </c>
      <c r="N30" s="1">
        <v>18</v>
      </c>
      <c r="O30" s="1">
        <v>0</v>
      </c>
      <c r="P30" s="1">
        <v>0</v>
      </c>
      <c r="Q30" s="1">
        <v>0</v>
      </c>
      <c r="R30" s="1">
        <v>0</v>
      </c>
      <c r="S30" s="4">
        <f>E30/C30</f>
        <v>0.2631578947368421</v>
      </c>
      <c r="T30" s="4">
        <f t="shared" si="10"/>
        <v>0.391304347826087</v>
      </c>
      <c r="U30" s="4">
        <f t="shared" si="11"/>
        <v>0.5</v>
      </c>
      <c r="V30" s="4">
        <f t="shared" si="12"/>
        <v>0.8913043478260869</v>
      </c>
      <c r="W30" s="5">
        <f t="shared" si="13"/>
        <v>7</v>
      </c>
      <c r="X30" s="5">
        <f t="shared" si="14"/>
        <v>46</v>
      </c>
      <c r="Z30" s="47">
        <v>191</v>
      </c>
      <c r="AA30" s="47">
        <f>Z30-C30-135</f>
        <v>18</v>
      </c>
    </row>
    <row r="31" spans="1:27" ht="12.75">
      <c r="A31" s="7" t="s">
        <v>80</v>
      </c>
      <c r="B31" s="1">
        <v>17</v>
      </c>
      <c r="C31" s="2">
        <v>20</v>
      </c>
      <c r="D31" s="1">
        <v>0</v>
      </c>
      <c r="E31" s="2">
        <v>0</v>
      </c>
      <c r="F31" s="1">
        <v>0</v>
      </c>
      <c r="G31" s="3">
        <v>0</v>
      </c>
      <c r="H31" s="3">
        <v>0</v>
      </c>
      <c r="I31" s="3">
        <v>0</v>
      </c>
      <c r="J31" s="2">
        <f t="shared" si="8"/>
        <v>0</v>
      </c>
      <c r="K31" s="1">
        <v>0</v>
      </c>
      <c r="L31" s="1">
        <v>0</v>
      </c>
      <c r="M31" s="1">
        <v>1</v>
      </c>
      <c r="N31" s="1">
        <v>3</v>
      </c>
      <c r="O31" s="1">
        <v>0</v>
      </c>
      <c r="P31" s="1">
        <v>0</v>
      </c>
      <c r="Q31" s="1">
        <v>0</v>
      </c>
      <c r="R31" s="1">
        <v>0</v>
      </c>
      <c r="S31" s="4">
        <f t="shared" si="9"/>
        <v>0</v>
      </c>
      <c r="T31" s="4">
        <f t="shared" si="10"/>
        <v>0.047619047619047616</v>
      </c>
      <c r="U31" s="4">
        <f t="shared" si="11"/>
        <v>0</v>
      </c>
      <c r="V31" s="4">
        <f t="shared" si="12"/>
        <v>0.047619047619047616</v>
      </c>
      <c r="W31" s="5">
        <f t="shared" si="13"/>
        <v>0</v>
      </c>
      <c r="X31" s="5">
        <f t="shared" si="14"/>
        <v>21</v>
      </c>
      <c r="Z31" s="47">
        <v>158</v>
      </c>
      <c r="AA31" s="47">
        <f t="shared" si="7"/>
        <v>138</v>
      </c>
    </row>
    <row r="32" spans="1:27" ht="12.75">
      <c r="A32" s="7" t="s">
        <v>90</v>
      </c>
      <c r="B32" s="1">
        <v>14</v>
      </c>
      <c r="C32" s="2">
        <v>39</v>
      </c>
      <c r="D32" s="1">
        <v>3</v>
      </c>
      <c r="E32" s="2">
        <v>5</v>
      </c>
      <c r="F32" s="1">
        <v>5</v>
      </c>
      <c r="G32" s="3">
        <v>4</v>
      </c>
      <c r="H32" s="3">
        <v>0</v>
      </c>
      <c r="I32" s="3">
        <v>0</v>
      </c>
      <c r="J32" s="2">
        <f t="shared" si="8"/>
        <v>9</v>
      </c>
      <c r="K32" s="1">
        <v>0</v>
      </c>
      <c r="L32" s="1">
        <v>0</v>
      </c>
      <c r="M32" s="1">
        <v>5</v>
      </c>
      <c r="N32" s="1">
        <v>9</v>
      </c>
      <c r="O32" s="1">
        <v>2</v>
      </c>
      <c r="P32" s="1">
        <v>0</v>
      </c>
      <c r="Q32" s="1">
        <v>1</v>
      </c>
      <c r="R32" s="1">
        <v>0</v>
      </c>
      <c r="S32" s="4">
        <f>E32/C32</f>
        <v>0.1282051282051282</v>
      </c>
      <c r="T32" s="4">
        <f t="shared" si="10"/>
        <v>0.2222222222222222</v>
      </c>
      <c r="U32" s="4">
        <f>J32/C32</f>
        <v>0.23076923076923078</v>
      </c>
      <c r="V32" s="4">
        <f t="shared" si="12"/>
        <v>0.452991452991453</v>
      </c>
      <c r="W32" s="5">
        <f t="shared" si="13"/>
        <v>8</v>
      </c>
      <c r="X32" s="5">
        <f t="shared" si="14"/>
        <v>45</v>
      </c>
      <c r="Z32" s="47">
        <v>468</v>
      </c>
      <c r="AA32" s="47">
        <f>Z32-C32-53</f>
        <v>376</v>
      </c>
    </row>
    <row r="33" spans="1:27" ht="12.75">
      <c r="A33" s="7" t="s">
        <v>81</v>
      </c>
      <c r="B33" s="1">
        <v>4</v>
      </c>
      <c r="C33" s="2">
        <v>2</v>
      </c>
      <c r="D33" s="1">
        <v>0</v>
      </c>
      <c r="E33" s="2">
        <v>0</v>
      </c>
      <c r="F33" s="1">
        <v>0</v>
      </c>
      <c r="G33" s="3">
        <v>0</v>
      </c>
      <c r="H33" s="3">
        <v>0</v>
      </c>
      <c r="I33" s="3">
        <v>0</v>
      </c>
      <c r="J33" s="2">
        <f t="shared" si="8"/>
        <v>0</v>
      </c>
      <c r="K33" s="1">
        <v>0</v>
      </c>
      <c r="L33" s="1">
        <v>0</v>
      </c>
      <c r="M33" s="1">
        <v>2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4">
        <f t="shared" si="9"/>
        <v>0</v>
      </c>
      <c r="T33" s="4">
        <f t="shared" si="10"/>
        <v>0.5</v>
      </c>
      <c r="U33" s="4">
        <f t="shared" si="11"/>
        <v>0</v>
      </c>
      <c r="V33" s="4">
        <f t="shared" si="12"/>
        <v>0.5</v>
      </c>
      <c r="W33" s="5">
        <f t="shared" si="13"/>
        <v>0</v>
      </c>
      <c r="X33" s="5">
        <f t="shared" si="14"/>
        <v>4</v>
      </c>
      <c r="Z33" s="47">
        <v>156</v>
      </c>
      <c r="AA33" s="47">
        <f t="shared" si="7"/>
        <v>154</v>
      </c>
    </row>
    <row r="34" spans="1:24" ht="12.75">
      <c r="A34" s="7" t="s">
        <v>39</v>
      </c>
      <c r="B34" s="1">
        <v>118</v>
      </c>
      <c r="C34" s="2">
        <v>268</v>
      </c>
      <c r="D34" s="1">
        <v>16</v>
      </c>
      <c r="E34" s="2">
        <v>38</v>
      </c>
      <c r="F34" s="1">
        <v>19</v>
      </c>
      <c r="G34" s="3">
        <v>5</v>
      </c>
      <c r="H34" s="3">
        <v>1</v>
      </c>
      <c r="I34" s="3">
        <v>0</v>
      </c>
      <c r="J34" s="2">
        <f t="shared" si="8"/>
        <v>45</v>
      </c>
      <c r="K34" s="1">
        <v>1</v>
      </c>
      <c r="L34" s="1">
        <v>0</v>
      </c>
      <c r="M34" s="1">
        <v>14</v>
      </c>
      <c r="N34" s="1">
        <v>98</v>
      </c>
      <c r="O34" s="1">
        <v>4</v>
      </c>
      <c r="P34" s="1">
        <v>22</v>
      </c>
      <c r="Q34" s="1">
        <v>2</v>
      </c>
      <c r="R34" s="1">
        <v>6</v>
      </c>
      <c r="S34" s="4">
        <f t="shared" si="9"/>
        <v>0.1417910447761194</v>
      </c>
      <c r="T34" s="4">
        <f t="shared" si="10"/>
        <v>0.18309859154929578</v>
      </c>
      <c r="U34" s="4">
        <f t="shared" si="11"/>
        <v>0.16791044776119404</v>
      </c>
      <c r="V34" s="4">
        <f t="shared" si="12"/>
        <v>0.3510090393104898</v>
      </c>
      <c r="W34" s="5">
        <f t="shared" si="13"/>
        <v>35</v>
      </c>
      <c r="X34" s="5">
        <f t="shared" si="14"/>
        <v>306</v>
      </c>
    </row>
    <row r="35" spans="1:24" ht="12.75">
      <c r="A35" s="7"/>
      <c r="B35" s="1"/>
      <c r="C35" s="2"/>
      <c r="D35" s="1"/>
      <c r="E35" s="2"/>
      <c r="F35" s="1"/>
      <c r="G35" s="3"/>
      <c r="H35" s="3"/>
      <c r="I35" s="3"/>
      <c r="J35" s="2"/>
      <c r="K35" s="1"/>
      <c r="L35" s="1"/>
      <c r="M35" s="1"/>
      <c r="N35" s="1"/>
      <c r="O35" s="1"/>
      <c r="P35" s="1"/>
      <c r="Q35" s="1"/>
      <c r="R35" s="1"/>
      <c r="S35" s="4"/>
      <c r="T35" s="4"/>
      <c r="U35" s="4"/>
      <c r="V35" s="4"/>
      <c r="W35" s="5"/>
      <c r="X35" s="5"/>
    </row>
    <row r="36" spans="1:24" ht="12.75">
      <c r="A36" s="13" t="s">
        <v>38</v>
      </c>
      <c r="B36" s="24">
        <f aca="true" t="shared" si="15" ref="B36:I36">SUM(B2:B34)</f>
        <v>1687</v>
      </c>
      <c r="C36" s="17">
        <f t="shared" si="15"/>
        <v>4491</v>
      </c>
      <c r="D36" s="24">
        <f t="shared" si="15"/>
        <v>509</v>
      </c>
      <c r="E36" s="17">
        <f t="shared" si="15"/>
        <v>1103</v>
      </c>
      <c r="F36" s="24">
        <f t="shared" si="15"/>
        <v>492</v>
      </c>
      <c r="G36" s="18">
        <f t="shared" si="15"/>
        <v>239</v>
      </c>
      <c r="H36" s="18">
        <f t="shared" si="15"/>
        <v>34</v>
      </c>
      <c r="I36" s="18">
        <f t="shared" si="15"/>
        <v>103</v>
      </c>
      <c r="J36" s="17">
        <f>SUM(E36+G36+(H36*2)+(I36*3))</f>
        <v>1719</v>
      </c>
      <c r="K36" s="24">
        <f aca="true" t="shared" si="16" ref="K36:R36">SUM(K2:K34)</f>
        <v>54</v>
      </c>
      <c r="L36" s="24">
        <f t="shared" si="16"/>
        <v>17</v>
      </c>
      <c r="M36" s="24">
        <f t="shared" si="16"/>
        <v>404</v>
      </c>
      <c r="N36" s="24">
        <f t="shared" si="16"/>
        <v>995</v>
      </c>
      <c r="O36" s="24">
        <f t="shared" si="16"/>
        <v>107</v>
      </c>
      <c r="P36" s="24">
        <f t="shared" si="16"/>
        <v>40</v>
      </c>
      <c r="Q36" s="24">
        <f t="shared" si="16"/>
        <v>9</v>
      </c>
      <c r="R36" s="24">
        <f t="shared" si="16"/>
        <v>76</v>
      </c>
      <c r="S36" s="19">
        <f>SUM(E36/C36)</f>
        <v>0.2456023157425963</v>
      </c>
      <c r="T36" s="19">
        <f>SUM((E36+M36)/(C36+M36+Q36))</f>
        <v>0.30730016313213704</v>
      </c>
      <c r="U36" s="19">
        <f>SUM(J36/C36)</f>
        <v>0.38276553106212424</v>
      </c>
      <c r="V36" s="19">
        <f>SUM(T36+U36)</f>
        <v>0.6900656941942613</v>
      </c>
      <c r="W36" s="20">
        <f>SUM(D36+F36-I36)</f>
        <v>898</v>
      </c>
      <c r="X36" s="20">
        <f>SUM(C36+M36+P36+Q36)</f>
        <v>4944</v>
      </c>
    </row>
    <row r="37" spans="1:24" ht="12.75">
      <c r="A37" s="8"/>
      <c r="B37" s="2"/>
      <c r="C37" s="2"/>
      <c r="D37" s="11">
        <f>SUM(D36/B34)</f>
        <v>4.313559322033898</v>
      </c>
      <c r="E37" s="2"/>
      <c r="F37" s="2"/>
      <c r="G37" s="3"/>
      <c r="H37" s="3"/>
      <c r="I37" s="3"/>
      <c r="J37" s="2"/>
      <c r="K37" s="10">
        <f>SUM(K36/(K36+L36))</f>
        <v>0.7605633802816901</v>
      </c>
      <c r="L37" s="2"/>
      <c r="M37" s="2"/>
      <c r="N37" s="2"/>
      <c r="O37" s="2"/>
      <c r="P37" s="2"/>
      <c r="Q37" s="2"/>
      <c r="R37" s="6"/>
      <c r="S37" s="9"/>
      <c r="T37" s="2"/>
      <c r="U37" s="2"/>
      <c r="V37" s="2"/>
      <c r="W37" s="2"/>
      <c r="X37" s="5"/>
    </row>
  </sheetData>
  <sheetProtection/>
  <printOptions horizontalCentered="1" verticalCentered="1"/>
  <pageMargins left="0.25" right="0.25" top="0.25" bottom="0.25" header="0.5" footer="0"/>
  <pageSetup horizontalDpi="360" verticalDpi="360" orientation="landscape" scale="8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B19" sqref="B19"/>
    </sheetView>
  </sheetViews>
  <sheetFormatPr defaultColWidth="9.140625" defaultRowHeight="12.75" customHeight="1"/>
  <cols>
    <col min="1" max="1" width="16.7109375" style="25" customWidth="1"/>
    <col min="2" max="2" width="7.7109375" style="25" customWidth="1"/>
    <col min="3" max="4" width="5.7109375" style="28" customWidth="1"/>
    <col min="5" max="5" width="5.7109375" style="25" customWidth="1"/>
    <col min="6" max="7" width="5.7109375" style="28" customWidth="1"/>
    <col min="8" max="8" width="5.7109375" style="25" customWidth="1"/>
    <col min="9" max="11" width="5.7109375" style="28" customWidth="1"/>
    <col min="12" max="13" width="5.7109375" style="25" customWidth="1"/>
    <col min="14" max="14" width="6.7109375" style="25" customWidth="1"/>
    <col min="15" max="17" width="5.7109375" style="28" customWidth="1"/>
    <col min="18" max="18" width="6.7109375" style="25" customWidth="1"/>
    <col min="19" max="19" width="6.7109375" style="27" customWidth="1"/>
    <col min="20" max="20" width="6.7109375" style="25" customWidth="1"/>
    <col min="21" max="21" width="9.140625" style="26" customWidth="1"/>
    <col min="22" max="16384" width="9.140625" style="25" customWidth="1"/>
  </cols>
  <sheetData>
    <row r="1" spans="1:24" s="41" customFormat="1" ht="12.75" customHeight="1">
      <c r="A1" s="45" t="s">
        <v>36</v>
      </c>
      <c r="B1" s="42" t="s">
        <v>20</v>
      </c>
      <c r="C1" s="44" t="s">
        <v>4</v>
      </c>
      <c r="D1" s="44" t="s">
        <v>3</v>
      </c>
      <c r="E1" s="42" t="s">
        <v>21</v>
      </c>
      <c r="F1" s="44" t="s">
        <v>13</v>
      </c>
      <c r="G1" s="44" t="s">
        <v>12</v>
      </c>
      <c r="H1" s="42" t="s">
        <v>22</v>
      </c>
      <c r="I1" s="44" t="s">
        <v>23</v>
      </c>
      <c r="J1" s="44" t="s">
        <v>24</v>
      </c>
      <c r="K1" s="44" t="s">
        <v>25</v>
      </c>
      <c r="L1" s="42" t="s">
        <v>26</v>
      </c>
      <c r="M1" s="42" t="s">
        <v>27</v>
      </c>
      <c r="N1" s="43" t="s">
        <v>32</v>
      </c>
      <c r="O1" s="44" t="s">
        <v>28</v>
      </c>
      <c r="P1" s="44" t="s">
        <v>29</v>
      </c>
      <c r="Q1" s="44" t="s">
        <v>8</v>
      </c>
      <c r="R1" s="42" t="s">
        <v>30</v>
      </c>
      <c r="S1" s="43" t="s">
        <v>35</v>
      </c>
      <c r="T1" s="42" t="s">
        <v>37</v>
      </c>
      <c r="U1" s="26"/>
      <c r="W1" s="41" t="s">
        <v>84</v>
      </c>
      <c r="X1" s="41" t="s">
        <v>85</v>
      </c>
    </row>
    <row r="2" spans="1:24" s="41" customFormat="1" ht="12.75" customHeight="1">
      <c r="A2" s="39" t="s">
        <v>41</v>
      </c>
      <c r="B2" s="29">
        <v>5</v>
      </c>
      <c r="C2" s="31">
        <v>5</v>
      </c>
      <c r="D2" s="31">
        <v>3</v>
      </c>
      <c r="E2" s="29">
        <v>3</v>
      </c>
      <c r="F2" s="31">
        <v>2</v>
      </c>
      <c r="G2" s="31">
        <v>1</v>
      </c>
      <c r="H2" s="29">
        <v>6</v>
      </c>
      <c r="I2" s="31">
        <v>0</v>
      </c>
      <c r="J2" s="31">
        <v>0</v>
      </c>
      <c r="K2" s="31">
        <v>0</v>
      </c>
      <c r="L2" s="29">
        <v>0</v>
      </c>
      <c r="M2" s="29">
        <v>1</v>
      </c>
      <c r="N2" s="30">
        <f aca="true" t="shared" si="0" ref="N2:N20">SUM(L2/(L2+M2))</f>
        <v>0</v>
      </c>
      <c r="O2" s="31">
        <v>0</v>
      </c>
      <c r="P2" s="31">
        <v>-1</v>
      </c>
      <c r="Q2" s="31">
        <v>0</v>
      </c>
      <c r="R2" s="32">
        <f aca="true" t="shared" si="1" ref="R2:R20">SUM((E2/B2)*9)</f>
        <v>5.3999999999999995</v>
      </c>
      <c r="S2" s="30">
        <f aca="true" t="shared" si="2" ref="S2:S20">SUM((C2+G2)/B2)</f>
        <v>1.2</v>
      </c>
      <c r="T2" s="30">
        <f aca="true" t="shared" si="3" ref="T2:T20">SUM(Q2/B2)</f>
        <v>0</v>
      </c>
      <c r="U2" s="26"/>
      <c r="W2" s="41">
        <v>57</v>
      </c>
      <c r="X2" s="41">
        <f aca="true" t="shared" si="4" ref="X2:X20">W2-B2</f>
        <v>52</v>
      </c>
    </row>
    <row r="3" spans="1:24" ht="12.75" customHeight="1">
      <c r="A3" s="39" t="s">
        <v>42</v>
      </c>
      <c r="B3" s="29">
        <v>77.33</v>
      </c>
      <c r="C3" s="31">
        <v>39</v>
      </c>
      <c r="D3" s="31">
        <v>17</v>
      </c>
      <c r="E3" s="29">
        <v>16</v>
      </c>
      <c r="F3" s="31">
        <v>104</v>
      </c>
      <c r="G3" s="31">
        <v>16</v>
      </c>
      <c r="H3" s="29">
        <v>51</v>
      </c>
      <c r="I3" s="31">
        <v>0</v>
      </c>
      <c r="J3" s="31">
        <v>0</v>
      </c>
      <c r="K3" s="31">
        <v>0</v>
      </c>
      <c r="L3" s="29">
        <v>5</v>
      </c>
      <c r="M3" s="29">
        <v>3</v>
      </c>
      <c r="N3" s="30">
        <f t="shared" si="0"/>
        <v>0.625</v>
      </c>
      <c r="O3" s="31">
        <v>21</v>
      </c>
      <c r="P3" s="31">
        <f>(O3*2)+(L3*2)-M3</f>
        <v>49</v>
      </c>
      <c r="Q3" s="31">
        <v>2</v>
      </c>
      <c r="R3" s="32">
        <f t="shared" si="1"/>
        <v>1.8621492305702831</v>
      </c>
      <c r="S3" s="30">
        <f t="shared" si="2"/>
        <v>0.7112375533428165</v>
      </c>
      <c r="T3" s="30">
        <f t="shared" si="3"/>
        <v>0.0258631837579206</v>
      </c>
      <c r="W3" s="25">
        <v>81</v>
      </c>
      <c r="X3" s="25">
        <f t="shared" si="4"/>
        <v>3.6700000000000017</v>
      </c>
    </row>
    <row r="4" spans="1:24" ht="12.75" customHeight="1">
      <c r="A4" s="39" t="s">
        <v>43</v>
      </c>
      <c r="B4" s="29">
        <v>16.33</v>
      </c>
      <c r="C4" s="31">
        <v>18</v>
      </c>
      <c r="D4" s="31">
        <v>11</v>
      </c>
      <c r="E4" s="29">
        <v>11</v>
      </c>
      <c r="F4" s="31">
        <v>15</v>
      </c>
      <c r="G4" s="31">
        <v>5</v>
      </c>
      <c r="H4" s="29">
        <v>15</v>
      </c>
      <c r="I4" s="31">
        <v>0</v>
      </c>
      <c r="J4" s="31">
        <v>0</v>
      </c>
      <c r="K4" s="31">
        <v>0</v>
      </c>
      <c r="L4" s="29">
        <v>0</v>
      </c>
      <c r="M4" s="29">
        <v>2</v>
      </c>
      <c r="N4" s="30">
        <f t="shared" si="0"/>
        <v>0</v>
      </c>
      <c r="O4" s="31">
        <v>0</v>
      </c>
      <c r="P4" s="31">
        <f>(O4*2)+(L4*2)-M4</f>
        <v>-2</v>
      </c>
      <c r="Q4" s="31">
        <v>1</v>
      </c>
      <c r="R4" s="32">
        <f t="shared" si="1"/>
        <v>6.062461726883038</v>
      </c>
      <c r="S4" s="30">
        <f t="shared" si="2"/>
        <v>1.4084507042253522</v>
      </c>
      <c r="T4" s="30">
        <f t="shared" si="3"/>
        <v>0.06123698714023271</v>
      </c>
      <c r="W4" s="25">
        <v>36</v>
      </c>
      <c r="X4" s="25">
        <f t="shared" si="4"/>
        <v>19.67</v>
      </c>
    </row>
    <row r="5" spans="1:24" ht="12.75" customHeight="1">
      <c r="A5" s="39" t="s">
        <v>44</v>
      </c>
      <c r="B5" s="29">
        <v>83</v>
      </c>
      <c r="C5" s="31">
        <v>93</v>
      </c>
      <c r="D5" s="31">
        <v>55</v>
      </c>
      <c r="E5" s="29">
        <v>49</v>
      </c>
      <c r="F5" s="31">
        <v>51</v>
      </c>
      <c r="G5" s="31">
        <v>33</v>
      </c>
      <c r="H5" s="29">
        <v>13</v>
      </c>
      <c r="I5" s="31">
        <v>13</v>
      </c>
      <c r="J5" s="31">
        <v>0</v>
      </c>
      <c r="K5" s="31">
        <v>0</v>
      </c>
      <c r="L5" s="29">
        <v>3</v>
      </c>
      <c r="M5" s="29">
        <v>6</v>
      </c>
      <c r="N5" s="30">
        <f t="shared" si="0"/>
        <v>0.3333333333333333</v>
      </c>
      <c r="O5" s="31">
        <v>0</v>
      </c>
      <c r="P5" s="31">
        <v>0</v>
      </c>
      <c r="Q5" s="31">
        <v>14</v>
      </c>
      <c r="R5" s="32">
        <f t="shared" si="1"/>
        <v>5.313253012048193</v>
      </c>
      <c r="S5" s="30">
        <f t="shared" si="2"/>
        <v>1.5180722891566265</v>
      </c>
      <c r="T5" s="30">
        <f t="shared" si="3"/>
        <v>0.1686746987951807</v>
      </c>
      <c r="W5" s="25">
        <v>184</v>
      </c>
      <c r="X5" s="25">
        <f t="shared" si="4"/>
        <v>101</v>
      </c>
    </row>
    <row r="6" spans="1:24" ht="12.75" customHeight="1">
      <c r="A6" s="39" t="s">
        <v>45</v>
      </c>
      <c r="B6" s="29">
        <v>61.33</v>
      </c>
      <c r="C6" s="31">
        <v>39</v>
      </c>
      <c r="D6" s="31">
        <v>25</v>
      </c>
      <c r="E6" s="29">
        <v>24</v>
      </c>
      <c r="F6" s="31">
        <v>79</v>
      </c>
      <c r="G6" s="31">
        <v>40</v>
      </c>
      <c r="H6" s="29">
        <v>18</v>
      </c>
      <c r="I6" s="31">
        <v>8</v>
      </c>
      <c r="J6" s="31">
        <v>0</v>
      </c>
      <c r="K6" s="31">
        <v>0</v>
      </c>
      <c r="L6" s="29">
        <v>4</v>
      </c>
      <c r="M6" s="29">
        <v>6</v>
      </c>
      <c r="N6" s="30">
        <f t="shared" si="0"/>
        <v>0.4</v>
      </c>
      <c r="O6" s="31">
        <v>1</v>
      </c>
      <c r="P6" s="31">
        <v>4</v>
      </c>
      <c r="Q6" s="31">
        <v>5</v>
      </c>
      <c r="R6" s="32">
        <f t="shared" si="1"/>
        <v>3.521930539703245</v>
      </c>
      <c r="S6" s="30">
        <f t="shared" si="2"/>
        <v>1.2881134844285016</v>
      </c>
      <c r="T6" s="30">
        <f t="shared" si="3"/>
        <v>0.08152616990053807</v>
      </c>
      <c r="W6" s="25">
        <v>95</v>
      </c>
      <c r="X6" s="25">
        <f t="shared" si="4"/>
        <v>33.67</v>
      </c>
    </row>
    <row r="7" spans="1:24" ht="12.75" customHeight="1">
      <c r="A7" s="40" t="s">
        <v>46</v>
      </c>
      <c r="B7" s="29">
        <v>22.33</v>
      </c>
      <c r="C7" s="31">
        <v>20</v>
      </c>
      <c r="D7" s="31">
        <v>10</v>
      </c>
      <c r="E7" s="29">
        <v>9</v>
      </c>
      <c r="F7" s="31">
        <v>24</v>
      </c>
      <c r="G7" s="31">
        <v>13</v>
      </c>
      <c r="H7" s="29">
        <v>27</v>
      </c>
      <c r="I7" s="31">
        <v>0</v>
      </c>
      <c r="J7" s="31">
        <v>0</v>
      </c>
      <c r="K7" s="31">
        <v>0</v>
      </c>
      <c r="L7" s="29">
        <v>0</v>
      </c>
      <c r="M7" s="29">
        <v>1</v>
      </c>
      <c r="N7" s="30">
        <f t="shared" si="0"/>
        <v>0</v>
      </c>
      <c r="O7" s="31">
        <v>5</v>
      </c>
      <c r="P7" s="31">
        <v>10</v>
      </c>
      <c r="Q7" s="31">
        <v>1</v>
      </c>
      <c r="R7" s="32">
        <f t="shared" si="1"/>
        <v>3.627407075682938</v>
      </c>
      <c r="S7" s="30">
        <f t="shared" si="2"/>
        <v>1.4778325123152711</v>
      </c>
      <c r="T7" s="30">
        <f t="shared" si="3"/>
        <v>0.04478280340349306</v>
      </c>
      <c r="W7" s="25">
        <v>56</v>
      </c>
      <c r="X7" s="25">
        <f t="shared" si="4"/>
        <v>33.67</v>
      </c>
    </row>
    <row r="8" spans="1:24" ht="12.75" customHeight="1">
      <c r="A8" s="39" t="s">
        <v>47</v>
      </c>
      <c r="B8" s="29">
        <v>164.33</v>
      </c>
      <c r="C8" s="31">
        <v>162</v>
      </c>
      <c r="D8" s="31">
        <v>78</v>
      </c>
      <c r="E8" s="29">
        <v>76</v>
      </c>
      <c r="F8" s="31">
        <v>134</v>
      </c>
      <c r="G8" s="31">
        <v>60</v>
      </c>
      <c r="H8" s="29">
        <v>25</v>
      </c>
      <c r="I8" s="31">
        <v>25</v>
      </c>
      <c r="J8" s="31">
        <v>0</v>
      </c>
      <c r="K8" s="31">
        <v>0</v>
      </c>
      <c r="L8" s="29">
        <v>11</v>
      </c>
      <c r="M8" s="29">
        <v>7</v>
      </c>
      <c r="N8" s="30">
        <f t="shared" si="0"/>
        <v>0.6111111111111112</v>
      </c>
      <c r="O8" s="31">
        <v>0</v>
      </c>
      <c r="P8" s="31">
        <v>0</v>
      </c>
      <c r="Q8" s="31">
        <v>14</v>
      </c>
      <c r="R8" s="32">
        <f t="shared" si="1"/>
        <v>4.162356234406377</v>
      </c>
      <c r="S8" s="30">
        <f t="shared" si="2"/>
        <v>1.3509401813424207</v>
      </c>
      <c r="T8" s="30">
        <f t="shared" si="3"/>
        <v>0.08519442585042292</v>
      </c>
      <c r="W8" s="25">
        <v>160</v>
      </c>
      <c r="X8" s="25">
        <f t="shared" si="4"/>
        <v>-4.3300000000000125</v>
      </c>
    </row>
    <row r="9" spans="1:24" ht="12.75" customHeight="1">
      <c r="A9" s="39" t="s">
        <v>97</v>
      </c>
      <c r="B9" s="29">
        <v>5</v>
      </c>
      <c r="C9" s="31">
        <v>3</v>
      </c>
      <c r="D9" s="31">
        <v>1</v>
      </c>
      <c r="E9" s="29">
        <v>1</v>
      </c>
      <c r="F9" s="31">
        <v>9</v>
      </c>
      <c r="G9" s="31">
        <v>2</v>
      </c>
      <c r="H9" s="29">
        <v>1</v>
      </c>
      <c r="I9" s="31">
        <v>1</v>
      </c>
      <c r="J9" s="31">
        <v>0</v>
      </c>
      <c r="K9" s="31">
        <v>0</v>
      </c>
      <c r="L9" s="29">
        <v>0</v>
      </c>
      <c r="M9" s="29">
        <v>0</v>
      </c>
      <c r="N9" s="30" t="e">
        <f t="shared" si="0"/>
        <v>#DIV/0!</v>
      </c>
      <c r="O9" s="31">
        <v>0</v>
      </c>
      <c r="P9" s="31">
        <v>0</v>
      </c>
      <c r="Q9" s="31">
        <v>0</v>
      </c>
      <c r="R9" s="32">
        <f t="shared" si="1"/>
        <v>1.8</v>
      </c>
      <c r="S9" s="30">
        <f t="shared" si="2"/>
        <v>1</v>
      </c>
      <c r="T9" s="30">
        <f t="shared" si="3"/>
        <v>0</v>
      </c>
      <c r="W9" s="25">
        <v>56</v>
      </c>
      <c r="X9" s="25">
        <f t="shared" si="4"/>
        <v>51</v>
      </c>
    </row>
    <row r="10" spans="1:24" ht="12.75" customHeight="1">
      <c r="A10" s="39" t="s">
        <v>48</v>
      </c>
      <c r="B10" s="29">
        <v>46.67</v>
      </c>
      <c r="C10" s="31">
        <v>28</v>
      </c>
      <c r="D10" s="31">
        <v>9</v>
      </c>
      <c r="E10" s="29">
        <v>9</v>
      </c>
      <c r="F10" s="31">
        <v>39</v>
      </c>
      <c r="G10" s="31">
        <v>19</v>
      </c>
      <c r="H10" s="29">
        <v>33</v>
      </c>
      <c r="I10" s="31">
        <v>0</v>
      </c>
      <c r="J10" s="31">
        <v>0</v>
      </c>
      <c r="K10" s="31">
        <v>0</v>
      </c>
      <c r="L10" s="29">
        <v>3</v>
      </c>
      <c r="M10" s="29">
        <v>3</v>
      </c>
      <c r="N10" s="30">
        <f t="shared" si="0"/>
        <v>0.5</v>
      </c>
      <c r="O10" s="31">
        <v>0</v>
      </c>
      <c r="P10" s="31">
        <v>0</v>
      </c>
      <c r="Q10" s="31">
        <v>4</v>
      </c>
      <c r="R10" s="32">
        <f t="shared" si="1"/>
        <v>1.7355903149775016</v>
      </c>
      <c r="S10" s="30">
        <f t="shared" si="2"/>
        <v>1.0070709235054638</v>
      </c>
      <c r="T10" s="30">
        <f t="shared" si="3"/>
        <v>0.08570816370259267</v>
      </c>
      <c r="W10" s="25">
        <v>59</v>
      </c>
      <c r="X10" s="25">
        <f t="shared" si="4"/>
        <v>12.329999999999998</v>
      </c>
    </row>
    <row r="11" spans="1:24" ht="12.75" customHeight="1">
      <c r="A11" s="40" t="s">
        <v>49</v>
      </c>
      <c r="B11" s="29">
        <v>64.33</v>
      </c>
      <c r="C11" s="31">
        <v>62</v>
      </c>
      <c r="D11" s="31">
        <v>25</v>
      </c>
      <c r="E11" s="29">
        <v>24</v>
      </c>
      <c r="F11" s="31">
        <v>82</v>
      </c>
      <c r="G11" s="31">
        <v>21</v>
      </c>
      <c r="H11" s="29">
        <v>48</v>
      </c>
      <c r="I11" s="31">
        <v>0</v>
      </c>
      <c r="J11" s="31">
        <v>0</v>
      </c>
      <c r="K11" s="31">
        <v>0</v>
      </c>
      <c r="L11" s="29">
        <v>6</v>
      </c>
      <c r="M11" s="29">
        <v>2</v>
      </c>
      <c r="N11" s="30">
        <f t="shared" si="0"/>
        <v>0.75</v>
      </c>
      <c r="O11" s="31">
        <v>1</v>
      </c>
      <c r="P11" s="31">
        <v>6</v>
      </c>
      <c r="Q11" s="31">
        <v>7</v>
      </c>
      <c r="R11" s="32">
        <f t="shared" si="1"/>
        <v>3.3576869267837717</v>
      </c>
      <c r="S11" s="30">
        <f t="shared" si="2"/>
        <v>1.2902222913104306</v>
      </c>
      <c r="T11" s="30">
        <f t="shared" si="3"/>
        <v>0.1088139281828074</v>
      </c>
      <c r="W11" s="25">
        <v>70</v>
      </c>
      <c r="X11" s="25">
        <f t="shared" si="4"/>
        <v>5.670000000000002</v>
      </c>
    </row>
    <row r="12" spans="1:24" ht="12.75" customHeight="1">
      <c r="A12" s="49" t="s">
        <v>50</v>
      </c>
      <c r="B12" s="50">
        <v>80.33</v>
      </c>
      <c r="C12" s="51">
        <v>87</v>
      </c>
      <c r="D12" s="51">
        <v>47</v>
      </c>
      <c r="E12" s="50">
        <v>44</v>
      </c>
      <c r="F12" s="51">
        <v>97</v>
      </c>
      <c r="G12" s="51">
        <v>15</v>
      </c>
      <c r="H12" s="50">
        <v>12</v>
      </c>
      <c r="I12" s="51">
        <v>12</v>
      </c>
      <c r="J12" s="51">
        <v>2</v>
      </c>
      <c r="K12" s="51">
        <v>0</v>
      </c>
      <c r="L12" s="50">
        <v>4</v>
      </c>
      <c r="M12" s="50">
        <v>4</v>
      </c>
      <c r="N12" s="52">
        <f t="shared" si="0"/>
        <v>0.5</v>
      </c>
      <c r="O12" s="51">
        <v>0</v>
      </c>
      <c r="P12" s="51">
        <v>0</v>
      </c>
      <c r="Q12" s="51">
        <v>15</v>
      </c>
      <c r="R12" s="53">
        <f t="shared" si="1"/>
        <v>4.92966513133325</v>
      </c>
      <c r="S12" s="52">
        <f t="shared" si="2"/>
        <v>1.2697622307979584</v>
      </c>
      <c r="T12" s="52">
        <f t="shared" si="3"/>
        <v>0.18672973982322918</v>
      </c>
      <c r="U12" s="54"/>
      <c r="V12" s="55"/>
      <c r="W12" s="55">
        <v>201</v>
      </c>
      <c r="X12" s="55">
        <f t="shared" si="4"/>
        <v>120.67</v>
      </c>
    </row>
    <row r="13" spans="1:24" ht="12.75" customHeight="1">
      <c r="A13" s="39" t="s">
        <v>51</v>
      </c>
      <c r="B13" s="29">
        <v>12</v>
      </c>
      <c r="C13" s="31">
        <v>16</v>
      </c>
      <c r="D13" s="31">
        <v>8</v>
      </c>
      <c r="E13" s="29">
        <v>8</v>
      </c>
      <c r="F13" s="31">
        <v>6</v>
      </c>
      <c r="G13" s="31">
        <v>10</v>
      </c>
      <c r="H13" s="29">
        <v>5</v>
      </c>
      <c r="I13" s="31">
        <v>2</v>
      </c>
      <c r="J13" s="31">
        <v>0</v>
      </c>
      <c r="K13" s="31">
        <v>0</v>
      </c>
      <c r="L13" s="29">
        <v>0</v>
      </c>
      <c r="M13" s="29">
        <v>0</v>
      </c>
      <c r="N13" s="30" t="e">
        <f t="shared" si="0"/>
        <v>#DIV/0!</v>
      </c>
      <c r="O13" s="31">
        <v>0</v>
      </c>
      <c r="P13" s="31">
        <v>0</v>
      </c>
      <c r="Q13" s="31">
        <v>1</v>
      </c>
      <c r="R13" s="32">
        <f t="shared" si="1"/>
        <v>6</v>
      </c>
      <c r="S13" s="30">
        <f t="shared" si="2"/>
        <v>2.1666666666666665</v>
      </c>
      <c r="T13" s="30">
        <f t="shared" si="3"/>
        <v>0.08333333333333333</v>
      </c>
      <c r="W13" s="25">
        <v>35</v>
      </c>
      <c r="X13" s="25">
        <f t="shared" si="4"/>
        <v>23</v>
      </c>
    </row>
    <row r="14" spans="1:24" ht="12.75" customHeight="1">
      <c r="A14" s="40" t="s">
        <v>52</v>
      </c>
      <c r="B14" s="29">
        <v>37</v>
      </c>
      <c r="C14" s="31">
        <v>31</v>
      </c>
      <c r="D14" s="31">
        <v>17</v>
      </c>
      <c r="E14" s="29">
        <v>15</v>
      </c>
      <c r="F14" s="31">
        <v>30</v>
      </c>
      <c r="G14" s="31">
        <v>19</v>
      </c>
      <c r="H14" s="29">
        <v>47</v>
      </c>
      <c r="I14" s="31">
        <v>0</v>
      </c>
      <c r="J14" s="31">
        <v>0</v>
      </c>
      <c r="K14" s="31">
        <v>0</v>
      </c>
      <c r="L14" s="29">
        <v>1</v>
      </c>
      <c r="M14" s="29">
        <v>4</v>
      </c>
      <c r="N14" s="30">
        <f t="shared" si="0"/>
        <v>0.2</v>
      </c>
      <c r="O14" s="31">
        <v>2</v>
      </c>
      <c r="P14" s="31">
        <v>4</v>
      </c>
      <c r="Q14" s="31">
        <v>6</v>
      </c>
      <c r="R14" s="32">
        <f t="shared" si="1"/>
        <v>3.6486486486486487</v>
      </c>
      <c r="S14" s="30">
        <f t="shared" si="2"/>
        <v>1.3513513513513513</v>
      </c>
      <c r="T14" s="30">
        <f t="shared" si="3"/>
        <v>0.16216216216216217</v>
      </c>
      <c r="W14" s="25">
        <v>62</v>
      </c>
      <c r="X14" s="25">
        <f t="shared" si="4"/>
        <v>25</v>
      </c>
    </row>
    <row r="15" spans="1:24" ht="12.75" customHeight="1">
      <c r="A15" s="39" t="s">
        <v>53</v>
      </c>
      <c r="B15" s="29">
        <v>62</v>
      </c>
      <c r="C15" s="31">
        <v>67</v>
      </c>
      <c r="D15" s="31">
        <v>28</v>
      </c>
      <c r="E15" s="29">
        <v>28</v>
      </c>
      <c r="F15" s="31">
        <v>32</v>
      </c>
      <c r="G15" s="31">
        <v>15</v>
      </c>
      <c r="H15" s="29">
        <v>11</v>
      </c>
      <c r="I15" s="31">
        <v>10</v>
      </c>
      <c r="J15" s="31">
        <v>0</v>
      </c>
      <c r="K15" s="31">
        <v>0</v>
      </c>
      <c r="L15" s="29">
        <v>3</v>
      </c>
      <c r="M15" s="29">
        <v>3</v>
      </c>
      <c r="N15" s="30">
        <f t="shared" si="0"/>
        <v>0.5</v>
      </c>
      <c r="O15" s="31">
        <v>1</v>
      </c>
      <c r="P15" s="31">
        <v>2</v>
      </c>
      <c r="Q15" s="31">
        <v>8</v>
      </c>
      <c r="R15" s="32">
        <f t="shared" si="1"/>
        <v>4.064516129032258</v>
      </c>
      <c r="S15" s="30">
        <f t="shared" si="2"/>
        <v>1.3225806451612903</v>
      </c>
      <c r="T15" s="30">
        <f t="shared" si="3"/>
        <v>0.12903225806451613</v>
      </c>
      <c r="W15" s="25">
        <v>65</v>
      </c>
      <c r="X15" s="25">
        <f t="shared" si="4"/>
        <v>3</v>
      </c>
    </row>
    <row r="16" spans="1:24" ht="12.75" customHeight="1">
      <c r="A16" s="39" t="s">
        <v>54</v>
      </c>
      <c r="B16" s="29">
        <v>0</v>
      </c>
      <c r="C16" s="31">
        <v>0</v>
      </c>
      <c r="D16" s="31">
        <v>0</v>
      </c>
      <c r="E16" s="29">
        <v>0</v>
      </c>
      <c r="F16" s="31">
        <v>0</v>
      </c>
      <c r="G16" s="31">
        <v>0</v>
      </c>
      <c r="H16" s="29">
        <v>0</v>
      </c>
      <c r="I16" s="31">
        <v>0</v>
      </c>
      <c r="J16" s="31">
        <v>0</v>
      </c>
      <c r="K16" s="31">
        <v>0</v>
      </c>
      <c r="L16" s="29">
        <v>0</v>
      </c>
      <c r="M16" s="29">
        <v>0</v>
      </c>
      <c r="N16" s="30" t="e">
        <f t="shared" si="0"/>
        <v>#DIV/0!</v>
      </c>
      <c r="O16" s="31">
        <v>0</v>
      </c>
      <c r="P16" s="31">
        <v>0</v>
      </c>
      <c r="Q16" s="31">
        <v>0</v>
      </c>
      <c r="R16" s="32" t="e">
        <f t="shared" si="1"/>
        <v>#DIV/0!</v>
      </c>
      <c r="S16" s="30" t="e">
        <f t="shared" si="2"/>
        <v>#DIV/0!</v>
      </c>
      <c r="T16" s="30" t="e">
        <f t="shared" si="3"/>
        <v>#DIV/0!</v>
      </c>
      <c r="W16" s="25">
        <v>41</v>
      </c>
      <c r="X16" s="25">
        <f t="shared" si="4"/>
        <v>41</v>
      </c>
    </row>
    <row r="17" spans="1:24" ht="12.75" customHeight="1">
      <c r="A17" s="39" t="s">
        <v>55</v>
      </c>
      <c r="B17" s="29">
        <v>1</v>
      </c>
      <c r="C17" s="31">
        <v>0</v>
      </c>
      <c r="D17" s="31">
        <v>0</v>
      </c>
      <c r="E17" s="29">
        <v>0</v>
      </c>
      <c r="F17" s="31">
        <v>2</v>
      </c>
      <c r="G17" s="31">
        <v>0</v>
      </c>
      <c r="H17" s="29">
        <v>1</v>
      </c>
      <c r="I17" s="31">
        <v>0</v>
      </c>
      <c r="J17" s="31">
        <v>0</v>
      </c>
      <c r="K17" s="31">
        <v>0</v>
      </c>
      <c r="L17" s="29">
        <v>0</v>
      </c>
      <c r="M17" s="29">
        <v>0</v>
      </c>
      <c r="N17" s="30" t="e">
        <f t="shared" si="0"/>
        <v>#DIV/0!</v>
      </c>
      <c r="O17" s="31">
        <v>0</v>
      </c>
      <c r="P17" s="31">
        <v>0</v>
      </c>
      <c r="Q17" s="31">
        <v>0</v>
      </c>
      <c r="R17" s="32">
        <f t="shared" si="1"/>
        <v>0</v>
      </c>
      <c r="S17" s="30">
        <f t="shared" si="2"/>
        <v>0</v>
      </c>
      <c r="T17" s="30">
        <f t="shared" si="3"/>
        <v>0</v>
      </c>
      <c r="W17" s="25">
        <v>64</v>
      </c>
      <c r="X17" s="25">
        <f t="shared" si="4"/>
        <v>63</v>
      </c>
    </row>
    <row r="18" spans="1:24" ht="12.75" customHeight="1">
      <c r="A18" s="40" t="s">
        <v>56</v>
      </c>
      <c r="B18" s="29">
        <v>40</v>
      </c>
      <c r="C18" s="31">
        <v>42</v>
      </c>
      <c r="D18" s="31">
        <v>20</v>
      </c>
      <c r="E18" s="29">
        <v>19</v>
      </c>
      <c r="F18" s="31">
        <v>42</v>
      </c>
      <c r="G18" s="31">
        <v>17</v>
      </c>
      <c r="H18" s="29">
        <v>34</v>
      </c>
      <c r="I18" s="31">
        <v>0</v>
      </c>
      <c r="J18" s="31">
        <v>0</v>
      </c>
      <c r="K18" s="31">
        <v>0</v>
      </c>
      <c r="L18" s="29">
        <v>2</v>
      </c>
      <c r="M18" s="29">
        <v>2</v>
      </c>
      <c r="N18" s="30">
        <f t="shared" si="0"/>
        <v>0.5</v>
      </c>
      <c r="O18" s="31">
        <v>1</v>
      </c>
      <c r="P18" s="31">
        <v>0</v>
      </c>
      <c r="Q18" s="31">
        <v>2</v>
      </c>
      <c r="R18" s="32">
        <f t="shared" si="1"/>
        <v>4.2749999999999995</v>
      </c>
      <c r="S18" s="30">
        <f t="shared" si="2"/>
        <v>1.475</v>
      </c>
      <c r="T18" s="30">
        <f t="shared" si="3"/>
        <v>0.05</v>
      </c>
      <c r="W18" s="25">
        <v>57</v>
      </c>
      <c r="X18" s="25">
        <f t="shared" si="4"/>
        <v>17</v>
      </c>
    </row>
    <row r="19" spans="1:24" ht="12.75" customHeight="1">
      <c r="A19" s="39" t="s">
        <v>57</v>
      </c>
      <c r="B19" s="29">
        <v>161</v>
      </c>
      <c r="C19" s="31">
        <v>158</v>
      </c>
      <c r="D19" s="31">
        <v>102</v>
      </c>
      <c r="E19" s="29">
        <v>90</v>
      </c>
      <c r="F19" s="31">
        <v>113</v>
      </c>
      <c r="G19" s="31">
        <v>63</v>
      </c>
      <c r="H19" s="29">
        <v>25</v>
      </c>
      <c r="I19" s="31">
        <v>25</v>
      </c>
      <c r="J19" s="31">
        <v>2</v>
      </c>
      <c r="K19" s="31">
        <v>0</v>
      </c>
      <c r="L19" s="29">
        <v>6</v>
      </c>
      <c r="M19" s="29">
        <v>11</v>
      </c>
      <c r="N19" s="30">
        <f t="shared" si="0"/>
        <v>0.35294117647058826</v>
      </c>
      <c r="O19" s="31">
        <v>0</v>
      </c>
      <c r="P19" s="31">
        <v>0</v>
      </c>
      <c r="Q19" s="31">
        <v>30</v>
      </c>
      <c r="R19" s="32">
        <f t="shared" si="1"/>
        <v>5.0310559006211175</v>
      </c>
      <c r="S19" s="30">
        <f t="shared" si="2"/>
        <v>1.3726708074534162</v>
      </c>
      <c r="T19" s="30">
        <f t="shared" si="3"/>
        <v>0.18633540372670807</v>
      </c>
      <c r="W19" s="25">
        <v>192</v>
      </c>
      <c r="X19" s="25">
        <f t="shared" si="4"/>
        <v>31</v>
      </c>
    </row>
    <row r="20" spans="1:24" ht="12.75" customHeight="1">
      <c r="A20" s="39" t="s">
        <v>58</v>
      </c>
      <c r="B20" s="29">
        <v>117.67</v>
      </c>
      <c r="C20" s="31">
        <v>113</v>
      </c>
      <c r="D20" s="31">
        <v>61</v>
      </c>
      <c r="E20" s="29">
        <v>51</v>
      </c>
      <c r="F20" s="31">
        <v>82</v>
      </c>
      <c r="G20" s="31">
        <v>41</v>
      </c>
      <c r="H20" s="29">
        <v>20</v>
      </c>
      <c r="I20" s="31">
        <v>20</v>
      </c>
      <c r="J20" s="31">
        <v>0</v>
      </c>
      <c r="K20" s="31">
        <v>0</v>
      </c>
      <c r="L20" s="29">
        <v>7</v>
      </c>
      <c r="M20" s="29">
        <v>9</v>
      </c>
      <c r="N20" s="30">
        <f t="shared" si="0"/>
        <v>0.4375</v>
      </c>
      <c r="O20" s="31">
        <v>0</v>
      </c>
      <c r="P20" s="31">
        <v>0</v>
      </c>
      <c r="Q20" s="31">
        <v>11</v>
      </c>
      <c r="R20" s="32">
        <f t="shared" si="1"/>
        <v>3.900739355825614</v>
      </c>
      <c r="S20" s="30">
        <f t="shared" si="2"/>
        <v>1.3087447947650208</v>
      </c>
      <c r="T20" s="30">
        <f t="shared" si="3"/>
        <v>0.09348177105464435</v>
      </c>
      <c r="W20" s="25">
        <v>149</v>
      </c>
      <c r="X20" s="25">
        <f t="shared" si="4"/>
        <v>31.33</v>
      </c>
    </row>
    <row r="21" spans="1:24" ht="12.75" customHeight="1">
      <c r="A21" s="39" t="s">
        <v>88</v>
      </c>
      <c r="B21" s="29">
        <v>95.67</v>
      </c>
      <c r="C21" s="31">
        <v>111</v>
      </c>
      <c r="D21" s="31">
        <v>42</v>
      </c>
      <c r="E21" s="29">
        <v>40</v>
      </c>
      <c r="F21" s="31">
        <v>98</v>
      </c>
      <c r="G21" s="31">
        <v>33</v>
      </c>
      <c r="H21" s="29">
        <v>15</v>
      </c>
      <c r="I21" s="31">
        <v>15</v>
      </c>
      <c r="J21" s="31">
        <v>2</v>
      </c>
      <c r="K21" s="31">
        <v>1</v>
      </c>
      <c r="L21" s="29">
        <v>5</v>
      </c>
      <c r="M21" s="29">
        <v>5</v>
      </c>
      <c r="N21" s="30">
        <f>L21/(M21+L21)</f>
        <v>0.5</v>
      </c>
      <c r="O21" s="31">
        <v>0</v>
      </c>
      <c r="P21" s="31">
        <v>0</v>
      </c>
      <c r="Q21" s="31">
        <v>10</v>
      </c>
      <c r="R21" s="32">
        <f>9*(E21/B21)</f>
        <v>3.762935089369708</v>
      </c>
      <c r="S21" s="30">
        <f>(C21+G21)/B21</f>
        <v>1.5051740357478833</v>
      </c>
      <c r="T21" s="30">
        <f>Q21/B21</f>
        <v>0.10452597470471411</v>
      </c>
      <c r="W21" s="25">
        <v>185</v>
      </c>
      <c r="X21" s="25">
        <f>W21-B21-77.67</f>
        <v>11.659999999999997</v>
      </c>
    </row>
    <row r="22" spans="1:24" ht="12.75" customHeight="1">
      <c r="A22" s="39" t="s">
        <v>89</v>
      </c>
      <c r="B22" s="29">
        <v>26.33</v>
      </c>
      <c r="C22" s="31">
        <v>16</v>
      </c>
      <c r="D22" s="31">
        <v>3</v>
      </c>
      <c r="E22" s="29">
        <v>3</v>
      </c>
      <c r="F22" s="31">
        <v>25</v>
      </c>
      <c r="G22" s="31">
        <v>10</v>
      </c>
      <c r="H22" s="29">
        <v>21</v>
      </c>
      <c r="I22" s="31">
        <v>0</v>
      </c>
      <c r="J22" s="31">
        <v>0</v>
      </c>
      <c r="K22" s="31">
        <v>0</v>
      </c>
      <c r="L22" s="29">
        <v>1</v>
      </c>
      <c r="M22" s="29">
        <v>0</v>
      </c>
      <c r="N22" s="30">
        <f>L22/(M22+L22)</f>
        <v>1</v>
      </c>
      <c r="O22" s="31">
        <v>0</v>
      </c>
      <c r="P22" s="31">
        <v>0</v>
      </c>
      <c r="Q22" s="31">
        <v>1</v>
      </c>
      <c r="R22" s="32">
        <f>9*(E22/B22)</f>
        <v>1.0254462590201292</v>
      </c>
      <c r="S22" s="30">
        <f>(C22+G22)/B22</f>
        <v>0.9874667679453096</v>
      </c>
      <c r="T22" s="30">
        <f>Q22/B22</f>
        <v>0.0379794910748196</v>
      </c>
      <c r="W22" s="25">
        <v>53</v>
      </c>
      <c r="X22" s="25">
        <f>W22-B22-7.67</f>
        <v>19</v>
      </c>
    </row>
    <row r="23" spans="1:20" ht="12.75" customHeight="1">
      <c r="A23" s="39"/>
      <c r="B23" s="29"/>
      <c r="C23" s="31"/>
      <c r="D23" s="31"/>
      <c r="E23" s="29"/>
      <c r="F23" s="31"/>
      <c r="G23" s="31"/>
      <c r="H23" s="29"/>
      <c r="I23" s="31"/>
      <c r="J23" s="31"/>
      <c r="K23" s="31"/>
      <c r="L23" s="29"/>
      <c r="M23" s="29"/>
      <c r="N23" s="30"/>
      <c r="O23" s="31"/>
      <c r="P23" s="31"/>
      <c r="Q23" s="31"/>
      <c r="R23" s="32"/>
      <c r="S23" s="30"/>
      <c r="T23" s="30"/>
    </row>
    <row r="24" spans="1:20" ht="12.75" customHeight="1">
      <c r="A24" s="38" t="s">
        <v>38</v>
      </c>
      <c r="B24" s="35">
        <f aca="true" t="shared" si="5" ref="B24:M24">SUM(B2:B22)</f>
        <v>1178.65</v>
      </c>
      <c r="C24" s="36">
        <f t="shared" si="5"/>
        <v>1110</v>
      </c>
      <c r="D24" s="36">
        <f t="shared" si="5"/>
        <v>562</v>
      </c>
      <c r="E24" s="37">
        <f t="shared" si="5"/>
        <v>520</v>
      </c>
      <c r="F24" s="36">
        <f t="shared" si="5"/>
        <v>1066</v>
      </c>
      <c r="G24" s="36">
        <f t="shared" si="5"/>
        <v>433</v>
      </c>
      <c r="H24" s="37">
        <f t="shared" si="5"/>
        <v>428</v>
      </c>
      <c r="I24" s="36">
        <f t="shared" si="5"/>
        <v>131</v>
      </c>
      <c r="J24" s="36">
        <f t="shared" si="5"/>
        <v>6</v>
      </c>
      <c r="K24" s="36">
        <f t="shared" si="5"/>
        <v>1</v>
      </c>
      <c r="L24" s="37">
        <f t="shared" si="5"/>
        <v>61</v>
      </c>
      <c r="M24" s="37">
        <f t="shared" si="5"/>
        <v>69</v>
      </c>
      <c r="N24" s="34">
        <f>SUM(L24/(L24+M24))</f>
        <v>0.46923076923076923</v>
      </c>
      <c r="O24" s="36">
        <f>SUM(O2:O22)</f>
        <v>32</v>
      </c>
      <c r="P24" s="36">
        <f>SUM(P2:P22)</f>
        <v>72</v>
      </c>
      <c r="Q24" s="36">
        <f>SUM(Q2:Q22)</f>
        <v>132</v>
      </c>
      <c r="R24" s="35">
        <f>SUM((E24/B24)*9)</f>
        <v>3.970644381283672</v>
      </c>
      <c r="S24" s="34">
        <f>SUM((C24+G24)/B24)</f>
        <v>1.309124846222373</v>
      </c>
      <c r="T24" s="34">
        <f>SUM(Q24/B24)</f>
        <v>0.11199253383107792</v>
      </c>
    </row>
    <row r="25" spans="1:20" ht="12.75" customHeight="1">
      <c r="A25" s="33"/>
      <c r="B25" s="29"/>
      <c r="C25" s="31"/>
      <c r="D25" s="31"/>
      <c r="E25" s="29"/>
      <c r="F25" s="32">
        <f>SUM(F24/G24)</f>
        <v>2.4618937644341803</v>
      </c>
      <c r="G25" s="31"/>
      <c r="H25" s="29"/>
      <c r="I25" s="31"/>
      <c r="J25" s="31"/>
      <c r="K25" s="31"/>
      <c r="L25" s="29"/>
      <c r="M25" s="29"/>
      <c r="N25" s="30"/>
      <c r="O25" s="31"/>
      <c r="P25" s="31"/>
      <c r="Q25" s="31"/>
      <c r="R25" s="29"/>
      <c r="S25" s="30"/>
      <c r="T25" s="29"/>
    </row>
  </sheetData>
  <sheetProtection/>
  <printOptions horizontalCentered="1" verticalCentered="1"/>
  <pageMargins left="0.25" right="0.25" top="0.25" bottom="0.25" header="0.5" footer="0"/>
  <pageSetup horizontalDpi="360" verticalDpi="360" orientation="landscape" scale="102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logothetis</dc:creator>
  <cp:keywords/>
  <dc:description/>
  <cp:lastModifiedBy>andre_000</cp:lastModifiedBy>
  <cp:lastPrinted>2015-04-29T14:27:44Z</cp:lastPrinted>
  <dcterms:created xsi:type="dcterms:W3CDTF">2007-10-03T14:12:25Z</dcterms:created>
  <dcterms:modified xsi:type="dcterms:W3CDTF">2016-03-24T21:58:08Z</dcterms:modified>
  <cp:category/>
  <cp:version/>
  <cp:contentType/>
  <cp:contentStatus/>
</cp:coreProperties>
</file>