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465"/>
  </bookViews>
  <sheets>
    <sheet name="Sheet1" sheetId="1" r:id="rId1"/>
    <sheet name="Sheet2" sheetId="2" r:id="rId2"/>
  </sheets>
  <calcPr calcId="125725"/>
</workbook>
</file>

<file path=xl/calcChain.xml><?xml version="1.0" encoding="utf-8"?>
<calcChain xmlns="http://schemas.openxmlformats.org/spreadsheetml/2006/main">
  <c r="W4" i="2"/>
  <c r="W12"/>
  <c r="W20"/>
  <c r="AA13" i="1"/>
  <c r="X13"/>
  <c r="W13"/>
  <c r="T13"/>
  <c r="S13"/>
  <c r="J13"/>
  <c r="U13" s="1"/>
  <c r="T20" i="2"/>
  <c r="S20"/>
  <c r="R20"/>
  <c r="N20"/>
  <c r="T12"/>
  <c r="S12"/>
  <c r="R12"/>
  <c r="N12"/>
  <c r="N16"/>
  <c r="W22"/>
  <c r="W21"/>
  <c r="W23"/>
  <c r="L28"/>
  <c r="T23"/>
  <c r="S23"/>
  <c r="R23"/>
  <c r="N23"/>
  <c r="T21"/>
  <c r="S21"/>
  <c r="R21"/>
  <c r="N21"/>
  <c r="AA10" i="1"/>
  <c r="X10"/>
  <c r="W10"/>
  <c r="T10"/>
  <c r="S10"/>
  <c r="J10"/>
  <c r="U10" s="1"/>
  <c r="T4" i="2"/>
  <c r="S4"/>
  <c r="R4"/>
  <c r="N4"/>
  <c r="W9"/>
  <c r="T15"/>
  <c r="S15"/>
  <c r="R15"/>
  <c r="N15"/>
  <c r="T9"/>
  <c r="S9"/>
  <c r="R9"/>
  <c r="N9"/>
  <c r="W15"/>
  <c r="J3" i="1"/>
  <c r="U3" s="1"/>
  <c r="AA3"/>
  <c r="X3"/>
  <c r="W3"/>
  <c r="T3"/>
  <c r="S3"/>
  <c r="AA22"/>
  <c r="AA21"/>
  <c r="AA20"/>
  <c r="AA19"/>
  <c r="AA18"/>
  <c r="AA17"/>
  <c r="AA16"/>
  <c r="AA15"/>
  <c r="AA14"/>
  <c r="AA12"/>
  <c r="AA11"/>
  <c r="AA9"/>
  <c r="AA8"/>
  <c r="AA7"/>
  <c r="AA6"/>
  <c r="AA5"/>
  <c r="AA4"/>
  <c r="AA2"/>
  <c r="AA23"/>
  <c r="AA24"/>
  <c r="V13" l="1"/>
  <c r="V10"/>
  <c r="V3"/>
  <c r="J19"/>
  <c r="U19" s="1"/>
  <c r="W5" i="2"/>
  <c r="X19" i="1"/>
  <c r="W19"/>
  <c r="T19"/>
  <c r="S19"/>
  <c r="W26" i="2"/>
  <c r="W25"/>
  <c r="W24"/>
  <c r="W19"/>
  <c r="W18"/>
  <c r="W17"/>
  <c r="W16"/>
  <c r="W14"/>
  <c r="W13"/>
  <c r="W11"/>
  <c r="W10"/>
  <c r="W8"/>
  <c r="W7"/>
  <c r="W6"/>
  <c r="W3"/>
  <c r="W2"/>
  <c r="T25"/>
  <c r="S25"/>
  <c r="R25"/>
  <c r="T24"/>
  <c r="S24"/>
  <c r="R24"/>
  <c r="N25"/>
  <c r="N24"/>
  <c r="V19" i="1" l="1"/>
  <c r="J6"/>
  <c r="U6" s="1"/>
  <c r="J18"/>
  <c r="U18" s="1"/>
  <c r="Q28" i="2"/>
  <c r="P28"/>
  <c r="O28"/>
  <c r="M28"/>
  <c r="K28"/>
  <c r="J28"/>
  <c r="I28"/>
  <c r="H28"/>
  <c r="G28"/>
  <c r="F28"/>
  <c r="E28"/>
  <c r="D28"/>
  <c r="C28"/>
  <c r="B28"/>
  <c r="T26"/>
  <c r="S26"/>
  <c r="R26"/>
  <c r="N26"/>
  <c r="T22"/>
  <c r="S22"/>
  <c r="R22"/>
  <c r="N22"/>
  <c r="T19"/>
  <c r="S19"/>
  <c r="R19"/>
  <c r="N19"/>
  <c r="T18"/>
  <c r="S18"/>
  <c r="R18"/>
  <c r="N18"/>
  <c r="T17"/>
  <c r="S17"/>
  <c r="R17"/>
  <c r="N17"/>
  <c r="T16"/>
  <c r="S16"/>
  <c r="R16"/>
  <c r="T14"/>
  <c r="S14"/>
  <c r="R14"/>
  <c r="N14"/>
  <c r="T13"/>
  <c r="S13"/>
  <c r="R13"/>
  <c r="N13"/>
  <c r="T11"/>
  <c r="S11"/>
  <c r="R11"/>
  <c r="N11"/>
  <c r="T10"/>
  <c r="S10"/>
  <c r="R10"/>
  <c r="N10"/>
  <c r="T8"/>
  <c r="S8"/>
  <c r="R8"/>
  <c r="N8"/>
  <c r="T7"/>
  <c r="S7"/>
  <c r="R7"/>
  <c r="N7"/>
  <c r="T6"/>
  <c r="S6"/>
  <c r="R6"/>
  <c r="N6"/>
  <c r="T5"/>
  <c r="S5"/>
  <c r="R5"/>
  <c r="N5"/>
  <c r="T3"/>
  <c r="S3"/>
  <c r="R3"/>
  <c r="N3"/>
  <c r="T2"/>
  <c r="S2"/>
  <c r="R2"/>
  <c r="N2"/>
  <c r="R27" i="1"/>
  <c r="Q27"/>
  <c r="P27"/>
  <c r="O27"/>
  <c r="N27"/>
  <c r="M27"/>
  <c r="L27"/>
  <c r="K27"/>
  <c r="I27"/>
  <c r="I28" s="1"/>
  <c r="H27"/>
  <c r="G27"/>
  <c r="F27"/>
  <c r="E27"/>
  <c r="D27"/>
  <c r="D28" s="1"/>
  <c r="C27"/>
  <c r="B27"/>
  <c r="X25"/>
  <c r="W25"/>
  <c r="T25"/>
  <c r="S25"/>
  <c r="J25"/>
  <c r="U25" s="1"/>
  <c r="X24"/>
  <c r="W24"/>
  <c r="T24"/>
  <c r="S24"/>
  <c r="J24"/>
  <c r="U24" s="1"/>
  <c r="X23"/>
  <c r="W23"/>
  <c r="T23"/>
  <c r="S23"/>
  <c r="J23"/>
  <c r="U23" s="1"/>
  <c r="X22"/>
  <c r="W22"/>
  <c r="T22"/>
  <c r="S22"/>
  <c r="J22"/>
  <c r="U22" s="1"/>
  <c r="X21"/>
  <c r="W21"/>
  <c r="T21"/>
  <c r="S21"/>
  <c r="J21"/>
  <c r="U21" s="1"/>
  <c r="X20"/>
  <c r="W20"/>
  <c r="T20"/>
  <c r="S20"/>
  <c r="J20"/>
  <c r="U20" s="1"/>
  <c r="X18"/>
  <c r="W18"/>
  <c r="T18"/>
  <c r="S18"/>
  <c r="X17"/>
  <c r="W17"/>
  <c r="T17"/>
  <c r="S17"/>
  <c r="J17"/>
  <c r="U17" s="1"/>
  <c r="X16"/>
  <c r="W16"/>
  <c r="T16"/>
  <c r="S16"/>
  <c r="J16"/>
  <c r="U16" s="1"/>
  <c r="X15"/>
  <c r="W15"/>
  <c r="T15"/>
  <c r="S15"/>
  <c r="J15"/>
  <c r="U15" s="1"/>
  <c r="X14"/>
  <c r="W14"/>
  <c r="T14"/>
  <c r="S14"/>
  <c r="J14"/>
  <c r="U14" s="1"/>
  <c r="X12"/>
  <c r="W12"/>
  <c r="T12"/>
  <c r="S12"/>
  <c r="J12"/>
  <c r="U12" s="1"/>
  <c r="X11"/>
  <c r="W11"/>
  <c r="T11"/>
  <c r="S11"/>
  <c r="J11"/>
  <c r="U11" s="1"/>
  <c r="X9"/>
  <c r="W9"/>
  <c r="T9"/>
  <c r="S9"/>
  <c r="J9"/>
  <c r="U9" s="1"/>
  <c r="X8"/>
  <c r="W8"/>
  <c r="T8"/>
  <c r="S8"/>
  <c r="J8"/>
  <c r="U8" s="1"/>
  <c r="X7"/>
  <c r="W7"/>
  <c r="T7"/>
  <c r="S7"/>
  <c r="J7"/>
  <c r="U7" s="1"/>
  <c r="X6"/>
  <c r="W6"/>
  <c r="T6"/>
  <c r="S6"/>
  <c r="X5"/>
  <c r="W5"/>
  <c r="T5"/>
  <c r="S5"/>
  <c r="J5"/>
  <c r="U5" s="1"/>
  <c r="X4"/>
  <c r="W4"/>
  <c r="T4"/>
  <c r="S4"/>
  <c r="J4"/>
  <c r="U4" s="1"/>
  <c r="X2"/>
  <c r="W2"/>
  <c r="T2"/>
  <c r="S2"/>
  <c r="J2"/>
  <c r="U2" s="1"/>
  <c r="V15" l="1"/>
  <c r="V6"/>
  <c r="J27"/>
  <c r="U27" s="1"/>
  <c r="N28" i="2"/>
  <c r="R28"/>
  <c r="T28"/>
  <c r="S28"/>
  <c r="V23" i="1"/>
  <c r="S27"/>
  <c r="X27"/>
  <c r="V14"/>
  <c r="V16"/>
  <c r="V22"/>
  <c r="V24"/>
  <c r="V17"/>
  <c r="V5"/>
  <c r="V7"/>
  <c r="K28"/>
  <c r="V8"/>
  <c r="V4"/>
  <c r="V12"/>
  <c r="V21"/>
  <c r="V25"/>
  <c r="T27"/>
  <c r="V2"/>
  <c r="V11"/>
  <c r="V20"/>
  <c r="V9"/>
  <c r="V18"/>
  <c r="W27"/>
  <c r="V27" l="1"/>
</calcChain>
</file>

<file path=xl/sharedStrings.xml><?xml version="1.0" encoding="utf-8"?>
<sst xmlns="http://schemas.openxmlformats.org/spreadsheetml/2006/main" count="99" uniqueCount="91">
  <si>
    <t>Player</t>
  </si>
  <si>
    <t>G</t>
  </si>
  <si>
    <t>AB</t>
  </si>
  <si>
    <t>R</t>
  </si>
  <si>
    <t>H</t>
  </si>
  <si>
    <t>RBI</t>
  </si>
  <si>
    <t>D</t>
  </si>
  <si>
    <t>T</t>
  </si>
  <si>
    <t>HR</t>
  </si>
  <si>
    <t>TB</t>
  </si>
  <si>
    <t>SB</t>
  </si>
  <si>
    <t>CS</t>
  </si>
  <si>
    <t>BB</t>
  </si>
  <si>
    <t>K</t>
  </si>
  <si>
    <t>GDP</t>
  </si>
  <si>
    <t>SAC</t>
  </si>
  <si>
    <t>SF</t>
  </si>
  <si>
    <t>E</t>
  </si>
  <si>
    <t>AVG</t>
  </si>
  <si>
    <t>OBP</t>
  </si>
  <si>
    <t>SLG</t>
  </si>
  <si>
    <t>OPS</t>
  </si>
  <si>
    <t>RuPro</t>
  </si>
  <si>
    <t>PAPP</t>
  </si>
  <si>
    <t>Nick Ahmed</t>
  </si>
  <si>
    <t>Mookie Betts</t>
  </si>
  <si>
    <t>Jabari Blash</t>
  </si>
  <si>
    <t>Xander Bogaerts</t>
  </si>
  <si>
    <t>Byron Buxton</t>
  </si>
  <si>
    <t>Matt Carpenter</t>
  </si>
  <si>
    <t>Logan Forsythe</t>
  </si>
  <si>
    <t>Randal Grichuk</t>
  </si>
  <si>
    <t>Chris Iannetta</t>
  </si>
  <si>
    <t>Tommy Joseph</t>
  </si>
  <si>
    <t>Aaron Judge</t>
  </si>
  <si>
    <t>Nomar Mazara</t>
  </si>
  <si>
    <t>Omar Narvaez</t>
  </si>
  <si>
    <t>Travis Shaw</t>
  </si>
  <si>
    <t>Corey Spangenberg</t>
  </si>
  <si>
    <t>Eugenio Suarez</t>
  </si>
  <si>
    <t>Yasmany Tomas</t>
  </si>
  <si>
    <t>Mike Zunino</t>
  </si>
  <si>
    <t>All Pitchers</t>
  </si>
  <si>
    <t>TEAM TOTALS</t>
  </si>
  <si>
    <t>NAME</t>
  </si>
  <si>
    <t>IP</t>
  </si>
  <si>
    <t>ER</t>
  </si>
  <si>
    <t>APP</t>
  </si>
  <si>
    <t>GS</t>
  </si>
  <si>
    <t>CG</t>
  </si>
  <si>
    <t>SHO</t>
  </si>
  <si>
    <t>W</t>
  </si>
  <si>
    <t>L</t>
  </si>
  <si>
    <t>W/L %</t>
  </si>
  <si>
    <t>SV</t>
  </si>
  <si>
    <t>BS</t>
  </si>
  <si>
    <t>ERA</t>
  </si>
  <si>
    <t>WHIP</t>
  </si>
  <si>
    <t>HR %</t>
  </si>
  <si>
    <t>Dellin Betances</t>
  </si>
  <si>
    <t>Christian Friedrich</t>
  </si>
  <si>
    <t>Zack Godley</t>
  </si>
  <si>
    <t>Cole Hamels</t>
  </si>
  <si>
    <t>Eduardo Rodriguez</t>
  </si>
  <si>
    <t>Tyler Thornburg</t>
  </si>
  <si>
    <t>Alex Wilson</t>
  </si>
  <si>
    <t>Jaycob Brugman</t>
  </si>
  <si>
    <t>Anthony Banda</t>
  </si>
  <si>
    <t>Steven Brault</t>
  </si>
  <si>
    <t>Parker Bridwell</t>
  </si>
  <si>
    <t>Eddie Butler</t>
  </si>
  <si>
    <t>Luis Castillo</t>
  </si>
  <si>
    <t>Chase De Jong</t>
  </si>
  <si>
    <t>Miguel Diaz</t>
  </si>
  <si>
    <t xml:space="preserve">Brad Hand </t>
  </si>
  <si>
    <t>J.A. Happ</t>
  </si>
  <si>
    <t>Luke Jackson</t>
  </si>
  <si>
    <t>Chris Smith</t>
  </si>
  <si>
    <t>IP Left</t>
  </si>
  <si>
    <t>Hunter Pence</t>
  </si>
  <si>
    <t>AB Left</t>
  </si>
  <si>
    <t>Darwin Barney</t>
  </si>
  <si>
    <t>Johnny Cueto</t>
  </si>
  <si>
    <t>Miguel Gonzalez</t>
  </si>
  <si>
    <t>Matt Bowman</t>
  </si>
  <si>
    <t>Zack Cozart</t>
  </si>
  <si>
    <t>Adam Ottavino</t>
  </si>
  <si>
    <t>Bruce Rondon</t>
  </si>
  <si>
    <t>Zack Duke</t>
  </si>
  <si>
    <t>Boone Logan</t>
  </si>
  <si>
    <t>Gorkys Hernandez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</si>
</sst>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9" fillId="0" borderId="1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/>
    <xf numFmtId="49" fontId="9" fillId="0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0" fontId="1" fillId="2" borderId="1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left"/>
    </xf>
    <xf numFmtId="0" fontId="9" fillId="0" borderId="1" xfId="1" applyFont="1" applyFill="1" applyBorder="1" applyAlignment="1">
      <alignment horizontal="right"/>
    </xf>
    <xf numFmtId="0" fontId="4" fillId="0" borderId="1" xfId="1" applyFont="1" applyFill="1" applyBorder="1" applyAlignment="1">
      <alignment horizontal="right"/>
    </xf>
    <xf numFmtId="164" fontId="9" fillId="0" borderId="1" xfId="1" applyNumberFormat="1" applyFont="1" applyFill="1" applyBorder="1" applyAlignment="1">
      <alignment horizontal="right"/>
    </xf>
    <xf numFmtId="2" fontId="9" fillId="0" borderId="1" xfId="1" applyNumberFormat="1" applyFont="1" applyFill="1" applyBorder="1" applyAlignment="1">
      <alignment horizontal="right"/>
    </xf>
    <xf numFmtId="0" fontId="4" fillId="0" borderId="2" xfId="1" applyFont="1" applyFill="1" applyBorder="1" applyAlignment="1">
      <alignment horizontal="left"/>
    </xf>
    <xf numFmtId="4" fontId="1" fillId="2" borderId="1" xfId="1" applyNumberFormat="1" applyFont="1" applyFill="1" applyBorder="1" applyAlignment="1">
      <alignment horizontal="left"/>
    </xf>
    <xf numFmtId="2" fontId="9" fillId="2" borderId="1" xfId="1" applyNumberFormat="1" applyFont="1" applyFill="1" applyBorder="1" applyAlignment="1">
      <alignment horizontal="right"/>
    </xf>
    <xf numFmtId="1" fontId="4" fillId="2" borderId="1" xfId="1" applyNumberFormat="1" applyFont="1" applyFill="1" applyBorder="1" applyAlignment="1">
      <alignment horizontal="right"/>
    </xf>
    <xf numFmtId="1" fontId="9" fillId="2" borderId="1" xfId="1" applyNumberFormat="1" applyFont="1" applyFill="1" applyBorder="1" applyAlignment="1">
      <alignment horizontal="right"/>
    </xf>
    <xf numFmtId="164" fontId="9" fillId="2" borderId="1" xfId="1" applyNumberFormat="1" applyFont="1" applyFill="1" applyBorder="1" applyAlignment="1">
      <alignment horizontal="right"/>
    </xf>
    <xf numFmtId="0" fontId="4" fillId="0" borderId="3" xfId="0" applyFont="1" applyFill="1" applyBorder="1"/>
    <xf numFmtId="0" fontId="2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2" fontId="6" fillId="0" borderId="1" xfId="1" applyNumberFormat="1" applyFont="1" applyFill="1" applyBorder="1" applyAlignment="1">
      <alignment horizontal="center"/>
    </xf>
    <xf numFmtId="2" fontId="2" fillId="2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1" fillId="0" borderId="1" xfId="0" applyFont="1" applyBorder="1"/>
    <xf numFmtId="2" fontId="0" fillId="0" borderId="0" xfId="0" applyNumberForma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tabSelected="1" workbookViewId="0">
      <selection activeCell="C30" sqref="C30"/>
    </sheetView>
  </sheetViews>
  <sheetFormatPr defaultRowHeight="15"/>
  <cols>
    <col min="1" max="1" width="17.5703125" bestFit="1" customWidth="1"/>
    <col min="2" max="3" width="5.5703125" bestFit="1" customWidth="1"/>
    <col min="4" max="4" width="7" bestFit="1" customWidth="1"/>
    <col min="5" max="5" width="5.5703125" bestFit="1" customWidth="1"/>
    <col min="6" max="7" width="4.42578125" bestFit="1" customWidth="1"/>
    <col min="8" max="8" width="3.28515625" bestFit="1" customWidth="1"/>
    <col min="9" max="9" width="4.5703125" bestFit="1" customWidth="1"/>
    <col min="10" max="10" width="5.5703125" bestFit="1" customWidth="1"/>
    <col min="11" max="11" width="5.7109375" bestFit="1" customWidth="1"/>
    <col min="12" max="12" width="3.5703125" bestFit="1" customWidth="1"/>
    <col min="13" max="13" width="4.42578125" bestFit="1" customWidth="1"/>
    <col min="14" max="14" width="5.5703125" bestFit="1" customWidth="1"/>
    <col min="15" max="15" width="5" bestFit="1" customWidth="1"/>
    <col min="16" max="16" width="4.85546875" bestFit="1" customWidth="1"/>
    <col min="17" max="17" width="3.42578125" bestFit="1" customWidth="1"/>
    <col min="18" max="18" width="3.28515625" bestFit="1" customWidth="1"/>
    <col min="19" max="22" width="7.85546875" bestFit="1" customWidth="1"/>
    <col min="23" max="23" width="6.5703125" bestFit="1" customWidth="1"/>
    <col min="24" max="24" width="6.140625" bestFit="1" customWidth="1"/>
  </cols>
  <sheetData>
    <row r="1" spans="1:27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4" t="s">
        <v>6</v>
      </c>
      <c r="H1" s="4" t="s">
        <v>7</v>
      </c>
      <c r="I1" s="4" t="s">
        <v>8</v>
      </c>
      <c r="J1" s="3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Z1" s="44" t="s">
        <v>2</v>
      </c>
      <c r="AA1" s="44" t="s">
        <v>80</v>
      </c>
    </row>
    <row r="2" spans="1:27">
      <c r="A2" s="5" t="s">
        <v>24</v>
      </c>
      <c r="B2" s="6">
        <v>2</v>
      </c>
      <c r="C2" s="7">
        <v>3</v>
      </c>
      <c r="D2" s="6">
        <v>0</v>
      </c>
      <c r="E2" s="7">
        <v>1</v>
      </c>
      <c r="F2" s="7">
        <v>1</v>
      </c>
      <c r="G2" s="7">
        <v>0</v>
      </c>
      <c r="H2" s="7">
        <v>0</v>
      </c>
      <c r="I2" s="7">
        <v>0</v>
      </c>
      <c r="J2" s="7">
        <f t="shared" ref="J2:J25" si="0">SUM(E2+G2+(H2*2)+(I2*3))</f>
        <v>1</v>
      </c>
      <c r="K2" s="6">
        <v>0</v>
      </c>
      <c r="L2" s="6">
        <v>0</v>
      </c>
      <c r="M2" s="6">
        <v>1</v>
      </c>
      <c r="N2" s="6">
        <v>0</v>
      </c>
      <c r="O2" s="6">
        <v>0</v>
      </c>
      <c r="P2" s="6">
        <v>0</v>
      </c>
      <c r="Q2" s="6">
        <v>0</v>
      </c>
      <c r="R2" s="6">
        <v>0</v>
      </c>
      <c r="S2" s="9">
        <f>SUM(E2/C2)</f>
        <v>0.33333333333333331</v>
      </c>
      <c r="T2" s="9">
        <f>SUM((E2+M2)/(C2+M2+Q2))</f>
        <v>0.5</v>
      </c>
      <c r="U2" s="9">
        <f>SUM(J2/C2)</f>
        <v>0.33333333333333331</v>
      </c>
      <c r="V2" s="9">
        <f>SUM(T2+U2)</f>
        <v>0.83333333333333326</v>
      </c>
      <c r="W2" s="10">
        <f>SUM(D2+F2-I2)</f>
        <v>1</v>
      </c>
      <c r="X2" s="10">
        <f>SUM(C2+M2+P2+Q2)</f>
        <v>4</v>
      </c>
      <c r="Z2" s="42">
        <v>150</v>
      </c>
      <c r="AA2" s="42">
        <f t="shared" ref="AA2:AA22" si="1">Z2-C2</f>
        <v>147</v>
      </c>
    </row>
    <row r="3" spans="1:27">
      <c r="A3" s="45" t="s">
        <v>81</v>
      </c>
      <c r="B3" s="6">
        <v>28</v>
      </c>
      <c r="C3" s="7">
        <v>47</v>
      </c>
      <c r="D3" s="6">
        <v>4</v>
      </c>
      <c r="E3" s="7">
        <v>15</v>
      </c>
      <c r="F3" s="7">
        <v>4</v>
      </c>
      <c r="G3" s="7">
        <v>2</v>
      </c>
      <c r="H3" s="7">
        <v>0</v>
      </c>
      <c r="I3" s="7">
        <v>0</v>
      </c>
      <c r="J3" s="7">
        <f t="shared" si="0"/>
        <v>17</v>
      </c>
      <c r="K3" s="6">
        <v>0</v>
      </c>
      <c r="L3" s="6">
        <v>0</v>
      </c>
      <c r="M3" s="6">
        <v>4</v>
      </c>
      <c r="N3" s="6">
        <v>11</v>
      </c>
      <c r="O3" s="6">
        <v>1</v>
      </c>
      <c r="P3" s="6">
        <v>0</v>
      </c>
      <c r="Q3" s="6">
        <v>0</v>
      </c>
      <c r="R3" s="6">
        <v>0</v>
      </c>
      <c r="S3" s="9">
        <f>SUM(E3/C3)</f>
        <v>0.31914893617021278</v>
      </c>
      <c r="T3" s="9">
        <f>SUM((E3+M3)/(C3+M3+Q3))</f>
        <v>0.37254901960784315</v>
      </c>
      <c r="U3" s="9">
        <f>SUM(J3/C3)</f>
        <v>0.36170212765957449</v>
      </c>
      <c r="V3" s="9">
        <f>SUM(T3+U3)</f>
        <v>0.73425114726741758</v>
      </c>
      <c r="W3" s="10">
        <f>SUM(D3+F3-I3)</f>
        <v>8</v>
      </c>
      <c r="X3" s="10">
        <f>SUM(C3+M3+P3+Q3)</f>
        <v>51</v>
      </c>
      <c r="Z3" s="42">
        <v>251</v>
      </c>
      <c r="AA3" s="42">
        <f>Z3-C3</f>
        <v>204</v>
      </c>
    </row>
    <row r="4" spans="1:27">
      <c r="A4" s="5" t="s">
        <v>25</v>
      </c>
      <c r="B4" s="6">
        <v>127</v>
      </c>
      <c r="C4" s="7">
        <v>450</v>
      </c>
      <c r="D4" s="6">
        <v>79</v>
      </c>
      <c r="E4" s="7">
        <v>134</v>
      </c>
      <c r="F4" s="7">
        <v>72</v>
      </c>
      <c r="G4" s="7">
        <v>20</v>
      </c>
      <c r="H4" s="7">
        <v>6</v>
      </c>
      <c r="I4" s="7">
        <v>26</v>
      </c>
      <c r="J4" s="7">
        <f t="shared" si="0"/>
        <v>244</v>
      </c>
      <c r="K4" s="6">
        <v>5</v>
      </c>
      <c r="L4" s="6">
        <v>0</v>
      </c>
      <c r="M4" s="6">
        <v>36</v>
      </c>
      <c r="N4" s="6">
        <v>75</v>
      </c>
      <c r="O4" s="6">
        <v>17</v>
      </c>
      <c r="P4" s="6">
        <v>0</v>
      </c>
      <c r="Q4" s="6">
        <v>0</v>
      </c>
      <c r="R4" s="6">
        <v>1</v>
      </c>
      <c r="S4" s="9">
        <f>SUM(E4/C4)</f>
        <v>0.29777777777777775</v>
      </c>
      <c r="T4" s="9">
        <f>SUM((E4+M4)/(C4+M4+Q4))</f>
        <v>0.34979423868312759</v>
      </c>
      <c r="U4" s="9">
        <f>SUM(J4/C4)</f>
        <v>0.54222222222222227</v>
      </c>
      <c r="V4" s="9">
        <f>SUM(T4+U4)</f>
        <v>0.89201646090534981</v>
      </c>
      <c r="W4" s="10">
        <f>SUM(D4+F4-I4)</f>
        <v>125</v>
      </c>
      <c r="X4" s="10">
        <f>SUM(C4+M4+P4+Q4)</f>
        <v>486</v>
      </c>
      <c r="Z4" s="42">
        <v>605</v>
      </c>
      <c r="AA4" s="42">
        <f t="shared" si="1"/>
        <v>155</v>
      </c>
    </row>
    <row r="5" spans="1:27">
      <c r="A5" s="5" t="s">
        <v>26</v>
      </c>
      <c r="B5" s="6">
        <v>0</v>
      </c>
      <c r="C5" s="7">
        <v>0</v>
      </c>
      <c r="D5" s="6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f t="shared" si="0"/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9" t="e">
        <f>SUM(E5/C5)</f>
        <v>#DIV/0!</v>
      </c>
      <c r="T5" s="9" t="e">
        <f>SUM((E5+M5)/(C5+M5+Q5))</f>
        <v>#DIV/0!</v>
      </c>
      <c r="U5" s="9" t="e">
        <f>SUM(J5/C5)</f>
        <v>#DIV/0!</v>
      </c>
      <c r="V5" s="9" t="e">
        <f>T5+U5</f>
        <v>#DIV/0!</v>
      </c>
      <c r="W5" s="10">
        <f>SUM(D5+F5-I5)</f>
        <v>0</v>
      </c>
      <c r="X5" s="10">
        <f>SUM(C5+M5+P5+Q5)</f>
        <v>0</v>
      </c>
      <c r="Z5" s="42">
        <v>148</v>
      </c>
      <c r="AA5" s="42">
        <f t="shared" si="1"/>
        <v>148</v>
      </c>
    </row>
    <row r="6" spans="1:27">
      <c r="A6" s="5" t="s">
        <v>27</v>
      </c>
      <c r="B6" s="6">
        <v>101</v>
      </c>
      <c r="C6" s="7">
        <v>347</v>
      </c>
      <c r="D6" s="6">
        <v>42</v>
      </c>
      <c r="E6" s="7">
        <v>105</v>
      </c>
      <c r="F6" s="7">
        <v>46</v>
      </c>
      <c r="G6" s="7">
        <v>19</v>
      </c>
      <c r="H6" s="7">
        <v>1</v>
      </c>
      <c r="I6" s="7">
        <v>12</v>
      </c>
      <c r="J6" s="7">
        <f t="shared" si="0"/>
        <v>162</v>
      </c>
      <c r="K6" s="6">
        <v>5</v>
      </c>
      <c r="L6" s="6">
        <v>0</v>
      </c>
      <c r="M6" s="6">
        <v>36</v>
      </c>
      <c r="N6" s="6">
        <v>56</v>
      </c>
      <c r="O6" s="6">
        <v>8</v>
      </c>
      <c r="P6" s="6">
        <v>0</v>
      </c>
      <c r="Q6" s="6">
        <v>1</v>
      </c>
      <c r="R6" s="6">
        <v>11</v>
      </c>
      <c r="S6" s="9">
        <f t="shared" ref="S6:S11" si="2">SUM(E6/C6)</f>
        <v>0.30259365994236309</v>
      </c>
      <c r="T6" s="9">
        <f t="shared" ref="T6:T11" si="3">SUM((E6+M6)/(C6+M6+Q6))</f>
        <v>0.3671875</v>
      </c>
      <c r="U6" s="9">
        <f t="shared" ref="U6:U11" si="4">SUM(J6/C6)</f>
        <v>0.4668587896253602</v>
      </c>
      <c r="V6" s="9">
        <f t="shared" ref="V6:V25" si="5">SUM(T6+U6)</f>
        <v>0.8340462896253602</v>
      </c>
      <c r="W6" s="10">
        <f t="shared" ref="W6:W25" si="6">SUM(D6+F6-I6)</f>
        <v>76</v>
      </c>
      <c r="X6" s="10">
        <f t="shared" ref="X6:X25" si="7">SUM(C6+M6+P6+Q6)</f>
        <v>384</v>
      </c>
      <c r="Z6" s="42">
        <v>587</v>
      </c>
      <c r="AA6" s="42">
        <f t="shared" si="1"/>
        <v>240</v>
      </c>
    </row>
    <row r="7" spans="1:27">
      <c r="A7" s="5" t="s">
        <v>66</v>
      </c>
      <c r="B7" s="6">
        <v>9</v>
      </c>
      <c r="C7" s="7">
        <v>11</v>
      </c>
      <c r="D7" s="6">
        <v>3</v>
      </c>
      <c r="E7" s="7">
        <v>5</v>
      </c>
      <c r="F7" s="7">
        <v>2</v>
      </c>
      <c r="G7" s="7">
        <v>2</v>
      </c>
      <c r="H7" s="7">
        <v>0</v>
      </c>
      <c r="I7" s="7">
        <v>0</v>
      </c>
      <c r="J7" s="7">
        <f t="shared" si="0"/>
        <v>7</v>
      </c>
      <c r="K7" s="6">
        <v>0</v>
      </c>
      <c r="L7" s="6">
        <v>0</v>
      </c>
      <c r="M7" s="6">
        <v>0</v>
      </c>
      <c r="N7" s="6">
        <v>2</v>
      </c>
      <c r="O7" s="6">
        <v>0</v>
      </c>
      <c r="P7" s="6">
        <v>0</v>
      </c>
      <c r="Q7" s="6">
        <v>1</v>
      </c>
      <c r="R7" s="6">
        <v>0</v>
      </c>
      <c r="S7" s="9">
        <f t="shared" si="2"/>
        <v>0.45454545454545453</v>
      </c>
      <c r="T7" s="9">
        <f t="shared" si="3"/>
        <v>0.41666666666666669</v>
      </c>
      <c r="U7" s="9">
        <f t="shared" si="4"/>
        <v>0.63636363636363635</v>
      </c>
      <c r="V7" s="9">
        <f t="shared" si="5"/>
        <v>1.053030303030303</v>
      </c>
      <c r="W7" s="10">
        <f t="shared" si="6"/>
        <v>5</v>
      </c>
      <c r="X7" s="10">
        <f t="shared" si="7"/>
        <v>12</v>
      </c>
      <c r="Z7" s="42">
        <v>129</v>
      </c>
      <c r="AA7" s="42">
        <f t="shared" si="1"/>
        <v>118</v>
      </c>
    </row>
    <row r="8" spans="1:27">
      <c r="A8" s="34" t="s">
        <v>28</v>
      </c>
      <c r="B8" s="6">
        <v>70</v>
      </c>
      <c r="C8" s="7">
        <v>114</v>
      </c>
      <c r="D8" s="6">
        <v>15</v>
      </c>
      <c r="E8" s="7">
        <v>25</v>
      </c>
      <c r="F8" s="7">
        <v>15</v>
      </c>
      <c r="G8" s="7">
        <v>2</v>
      </c>
      <c r="H8" s="7">
        <v>2</v>
      </c>
      <c r="I8" s="7">
        <v>5</v>
      </c>
      <c r="J8" s="7">
        <f t="shared" si="0"/>
        <v>46</v>
      </c>
      <c r="K8" s="6">
        <v>4</v>
      </c>
      <c r="L8" s="6">
        <v>0</v>
      </c>
      <c r="M8" s="6">
        <v>21</v>
      </c>
      <c r="N8" s="6">
        <v>37</v>
      </c>
      <c r="O8" s="6">
        <v>3</v>
      </c>
      <c r="P8" s="6">
        <v>5</v>
      </c>
      <c r="Q8" s="6">
        <v>0</v>
      </c>
      <c r="R8" s="6">
        <v>5</v>
      </c>
      <c r="S8" s="9">
        <f t="shared" si="2"/>
        <v>0.21929824561403508</v>
      </c>
      <c r="T8" s="9">
        <f t="shared" si="3"/>
        <v>0.34074074074074073</v>
      </c>
      <c r="U8" s="9">
        <f t="shared" si="4"/>
        <v>0.40350877192982454</v>
      </c>
      <c r="V8" s="9">
        <f t="shared" si="5"/>
        <v>0.74424951267056527</v>
      </c>
      <c r="W8" s="10">
        <f t="shared" si="6"/>
        <v>25</v>
      </c>
      <c r="X8" s="10">
        <f t="shared" si="7"/>
        <v>140</v>
      </c>
      <c r="Z8" s="42">
        <v>416</v>
      </c>
      <c r="AA8" s="42">
        <f t="shared" si="1"/>
        <v>302</v>
      </c>
    </row>
    <row r="9" spans="1:27">
      <c r="A9" s="5" t="s">
        <v>29</v>
      </c>
      <c r="B9" s="6">
        <v>117</v>
      </c>
      <c r="C9" s="7">
        <v>385</v>
      </c>
      <c r="D9" s="6">
        <v>41</v>
      </c>
      <c r="E9" s="7">
        <v>60</v>
      </c>
      <c r="F9" s="7">
        <v>38</v>
      </c>
      <c r="G9" s="7">
        <v>22</v>
      </c>
      <c r="H9" s="7">
        <v>3</v>
      </c>
      <c r="I9" s="7">
        <v>15</v>
      </c>
      <c r="J9" s="7">
        <f t="shared" si="0"/>
        <v>133</v>
      </c>
      <c r="K9" s="6">
        <v>0</v>
      </c>
      <c r="L9" s="6">
        <v>0</v>
      </c>
      <c r="M9" s="6">
        <v>58</v>
      </c>
      <c r="N9" s="6">
        <v>99</v>
      </c>
      <c r="O9" s="6">
        <v>9</v>
      </c>
      <c r="P9" s="6">
        <v>0</v>
      </c>
      <c r="Q9" s="6">
        <v>2</v>
      </c>
      <c r="R9" s="6">
        <v>1</v>
      </c>
      <c r="S9" s="9">
        <f t="shared" si="2"/>
        <v>0.15584415584415584</v>
      </c>
      <c r="T9" s="9">
        <f t="shared" si="3"/>
        <v>0.26516853932584272</v>
      </c>
      <c r="U9" s="9">
        <f t="shared" si="4"/>
        <v>0.34545454545454546</v>
      </c>
      <c r="V9" s="9">
        <f t="shared" si="5"/>
        <v>0.61062308478038818</v>
      </c>
      <c r="W9" s="10">
        <f t="shared" si="6"/>
        <v>64</v>
      </c>
      <c r="X9" s="10">
        <f t="shared" si="7"/>
        <v>445</v>
      </c>
      <c r="Z9" s="42">
        <v>426</v>
      </c>
      <c r="AA9" s="42">
        <f t="shared" si="1"/>
        <v>41</v>
      </c>
    </row>
    <row r="10" spans="1:27">
      <c r="A10" s="5" t="s">
        <v>85</v>
      </c>
      <c r="B10" s="6">
        <v>34</v>
      </c>
      <c r="C10" s="7">
        <v>130</v>
      </c>
      <c r="D10" s="6">
        <v>28</v>
      </c>
      <c r="E10" s="7">
        <v>39</v>
      </c>
      <c r="F10" s="7">
        <v>15</v>
      </c>
      <c r="G10" s="7">
        <v>5</v>
      </c>
      <c r="H10" s="7">
        <v>2</v>
      </c>
      <c r="I10" s="7">
        <v>7</v>
      </c>
      <c r="J10" s="7">
        <f>SUM(E10+G10+(H10*2)+(I10*3))</f>
        <v>69</v>
      </c>
      <c r="K10" s="6">
        <v>0</v>
      </c>
      <c r="L10" s="6">
        <v>0</v>
      </c>
      <c r="M10" s="6">
        <v>20</v>
      </c>
      <c r="N10" s="6">
        <v>24</v>
      </c>
      <c r="O10" s="6">
        <v>5</v>
      </c>
      <c r="P10" s="6">
        <v>0</v>
      </c>
      <c r="Q10" s="6">
        <v>0</v>
      </c>
      <c r="R10" s="6">
        <v>3</v>
      </c>
      <c r="S10" s="9">
        <f>SUM(E10/C10)</f>
        <v>0.3</v>
      </c>
      <c r="T10" s="9">
        <f>SUM((E10+M10)/(C10+M10+Q10))</f>
        <v>0.39333333333333331</v>
      </c>
      <c r="U10" s="9">
        <f>SUM(J10/C10)</f>
        <v>0.53076923076923077</v>
      </c>
      <c r="V10" s="9">
        <f>T10+U10</f>
        <v>0.92410256410256408</v>
      </c>
      <c r="W10" s="10">
        <f>SUM(D10+F10-I10)</f>
        <v>36</v>
      </c>
      <c r="X10" s="10">
        <f>SUM(C10+M10+P10+Q10)</f>
        <v>150</v>
      </c>
      <c r="Z10" s="42">
        <v>394</v>
      </c>
      <c r="AA10" s="42">
        <f>Z10-214-C10</f>
        <v>50</v>
      </c>
    </row>
    <row r="11" spans="1:27">
      <c r="A11" s="5" t="s">
        <v>30</v>
      </c>
      <c r="B11" s="6">
        <v>124</v>
      </c>
      <c r="C11" s="7">
        <v>409</v>
      </c>
      <c r="D11" s="6">
        <v>48</v>
      </c>
      <c r="E11" s="7">
        <v>105</v>
      </c>
      <c r="F11" s="7">
        <v>58</v>
      </c>
      <c r="G11" s="7">
        <v>13</v>
      </c>
      <c r="H11" s="7">
        <v>3</v>
      </c>
      <c r="I11" s="7">
        <v>18</v>
      </c>
      <c r="J11" s="7">
        <f t="shared" si="0"/>
        <v>178</v>
      </c>
      <c r="K11" s="6">
        <v>2</v>
      </c>
      <c r="L11" s="6">
        <v>1</v>
      </c>
      <c r="M11" s="6">
        <v>45</v>
      </c>
      <c r="N11" s="6">
        <v>119</v>
      </c>
      <c r="O11" s="6">
        <v>10</v>
      </c>
      <c r="P11" s="6">
        <v>0</v>
      </c>
      <c r="Q11" s="6">
        <v>4</v>
      </c>
      <c r="R11" s="6">
        <v>17</v>
      </c>
      <c r="S11" s="9">
        <f t="shared" si="2"/>
        <v>0.25672371638141811</v>
      </c>
      <c r="T11" s="9">
        <f t="shared" si="3"/>
        <v>0.32751091703056767</v>
      </c>
      <c r="U11" s="9">
        <f t="shared" si="4"/>
        <v>0.4352078239608802</v>
      </c>
      <c r="V11" s="9">
        <f t="shared" si="5"/>
        <v>0.76271874099144787</v>
      </c>
      <c r="W11" s="10">
        <f t="shared" si="6"/>
        <v>88</v>
      </c>
      <c r="X11" s="10">
        <f t="shared" si="7"/>
        <v>458</v>
      </c>
      <c r="Z11" s="42">
        <v>460</v>
      </c>
      <c r="AA11" s="42">
        <f t="shared" si="1"/>
        <v>51</v>
      </c>
    </row>
    <row r="12" spans="1:27">
      <c r="A12" s="5" t="s">
        <v>31</v>
      </c>
      <c r="B12" s="6">
        <v>4</v>
      </c>
      <c r="C12" s="7">
        <v>3</v>
      </c>
      <c r="D12" s="6">
        <v>1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f t="shared" si="0"/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9">
        <f>E12/C12</f>
        <v>0</v>
      </c>
      <c r="T12" s="9">
        <f>(E12+M12)/(C12+M12+P12+Q12)</f>
        <v>0</v>
      </c>
      <c r="U12" s="9">
        <f>J12/C12</f>
        <v>0</v>
      </c>
      <c r="V12" s="9">
        <f t="shared" si="5"/>
        <v>0</v>
      </c>
      <c r="W12" s="10">
        <f t="shared" si="6"/>
        <v>1</v>
      </c>
      <c r="X12" s="10">
        <f t="shared" si="7"/>
        <v>3</v>
      </c>
      <c r="Z12" s="42">
        <v>401</v>
      </c>
      <c r="AA12" s="42">
        <f t="shared" si="1"/>
        <v>398</v>
      </c>
    </row>
    <row r="13" spans="1:27">
      <c r="A13" s="5" t="s">
        <v>90</v>
      </c>
      <c r="B13" s="6">
        <v>23</v>
      </c>
      <c r="C13" s="7">
        <v>39</v>
      </c>
      <c r="D13" s="6">
        <v>1</v>
      </c>
      <c r="E13" s="7">
        <v>7</v>
      </c>
      <c r="F13" s="7">
        <v>4</v>
      </c>
      <c r="G13" s="7">
        <v>4</v>
      </c>
      <c r="H13" s="7">
        <v>0</v>
      </c>
      <c r="I13" s="7">
        <v>1</v>
      </c>
      <c r="J13" s="7">
        <f>SUM(E13+G13+(H13*2)+(I13*3))</f>
        <v>14</v>
      </c>
      <c r="K13" s="6">
        <v>0</v>
      </c>
      <c r="L13" s="6">
        <v>0</v>
      </c>
      <c r="M13" s="6">
        <v>1</v>
      </c>
      <c r="N13" s="6">
        <v>17</v>
      </c>
      <c r="O13" s="6">
        <v>1</v>
      </c>
      <c r="P13" s="6">
        <v>0</v>
      </c>
      <c r="Q13" s="6">
        <v>0</v>
      </c>
      <c r="R13" s="6">
        <v>0</v>
      </c>
      <c r="S13" s="9">
        <f>E13/C13</f>
        <v>0.17948717948717949</v>
      </c>
      <c r="T13" s="9">
        <f>(E13+M13)/(C13+M13+P13+Q13)</f>
        <v>0.2</v>
      </c>
      <c r="U13" s="9">
        <f>J13/C13</f>
        <v>0.35897435897435898</v>
      </c>
      <c r="V13" s="9">
        <f>SUM(T13+U13)</f>
        <v>0.55897435897435899</v>
      </c>
      <c r="W13" s="10">
        <f>SUM(D13+F13-I13)</f>
        <v>4</v>
      </c>
      <c r="X13" s="10">
        <f>SUM(C13+M13+P13+Q13)</f>
        <v>40</v>
      </c>
      <c r="Z13" s="42">
        <v>49</v>
      </c>
      <c r="AA13" s="42">
        <f t="shared" si="1"/>
        <v>10</v>
      </c>
    </row>
    <row r="14" spans="1:27" ht="14.25" customHeight="1">
      <c r="A14" s="5" t="s">
        <v>32</v>
      </c>
      <c r="B14" s="6">
        <v>70</v>
      </c>
      <c r="C14" s="7">
        <v>143</v>
      </c>
      <c r="D14" s="6">
        <v>29</v>
      </c>
      <c r="E14" s="7">
        <v>28</v>
      </c>
      <c r="F14" s="7">
        <v>19</v>
      </c>
      <c r="G14" s="7">
        <v>4</v>
      </c>
      <c r="H14" s="7">
        <v>0</v>
      </c>
      <c r="I14" s="7">
        <v>12</v>
      </c>
      <c r="J14" s="7">
        <f t="shared" si="0"/>
        <v>68</v>
      </c>
      <c r="K14" s="6">
        <v>0</v>
      </c>
      <c r="L14" s="6">
        <v>0</v>
      </c>
      <c r="M14" s="6">
        <v>31</v>
      </c>
      <c r="N14" s="6">
        <v>47</v>
      </c>
      <c r="O14" s="6">
        <v>3</v>
      </c>
      <c r="P14" s="6">
        <v>0</v>
      </c>
      <c r="Q14" s="6">
        <v>0</v>
      </c>
      <c r="R14" s="6">
        <v>1</v>
      </c>
      <c r="S14" s="9">
        <f t="shared" ref="S14:S24" si="8">SUM(E14/C14)</f>
        <v>0.19580419580419581</v>
      </c>
      <c r="T14" s="9">
        <f t="shared" ref="T14:T25" si="9">SUM((E14+M14)/(C14+M14+Q14))</f>
        <v>0.33908045977011492</v>
      </c>
      <c r="U14" s="9">
        <f t="shared" ref="U14:U24" si="10">SUM(J14/C14)</f>
        <v>0.47552447552447552</v>
      </c>
      <c r="V14" s="9">
        <f t="shared" si="5"/>
        <v>0.81460493529459044</v>
      </c>
      <c r="W14" s="10">
        <f t="shared" si="6"/>
        <v>36</v>
      </c>
      <c r="X14" s="10">
        <f t="shared" si="7"/>
        <v>174</v>
      </c>
      <c r="Z14" s="42">
        <v>245</v>
      </c>
      <c r="AA14" s="42">
        <f t="shared" si="1"/>
        <v>102</v>
      </c>
    </row>
    <row r="15" spans="1:27">
      <c r="A15" s="5" t="s">
        <v>33</v>
      </c>
      <c r="B15" s="6">
        <v>31</v>
      </c>
      <c r="C15" s="7">
        <v>71</v>
      </c>
      <c r="D15" s="6">
        <v>10</v>
      </c>
      <c r="E15" s="7">
        <v>17</v>
      </c>
      <c r="F15" s="7">
        <v>10</v>
      </c>
      <c r="G15" s="7">
        <v>3</v>
      </c>
      <c r="H15" s="7">
        <v>2</v>
      </c>
      <c r="I15" s="7">
        <v>4</v>
      </c>
      <c r="J15" s="7">
        <f t="shared" si="0"/>
        <v>36</v>
      </c>
      <c r="K15" s="6">
        <v>0</v>
      </c>
      <c r="L15" s="6">
        <v>0</v>
      </c>
      <c r="M15" s="6">
        <v>2</v>
      </c>
      <c r="N15" s="6">
        <v>16</v>
      </c>
      <c r="O15" s="6">
        <v>5</v>
      </c>
      <c r="P15" s="6">
        <v>0</v>
      </c>
      <c r="Q15" s="6">
        <v>2</v>
      </c>
      <c r="R15" s="6">
        <v>0</v>
      </c>
      <c r="S15" s="9">
        <f t="shared" si="8"/>
        <v>0.23943661971830985</v>
      </c>
      <c r="T15" s="9">
        <f t="shared" si="9"/>
        <v>0.25333333333333335</v>
      </c>
      <c r="U15" s="9">
        <f t="shared" si="10"/>
        <v>0.50704225352112675</v>
      </c>
      <c r="V15" s="9">
        <f t="shared" si="5"/>
        <v>0.76037558685446016</v>
      </c>
      <c r="W15" s="10">
        <f t="shared" si="6"/>
        <v>16</v>
      </c>
      <c r="X15" s="10">
        <f t="shared" si="7"/>
        <v>75</v>
      </c>
      <c r="Z15" s="42">
        <v>284</v>
      </c>
      <c r="AA15" s="42">
        <f t="shared" si="1"/>
        <v>213</v>
      </c>
    </row>
    <row r="16" spans="1:27">
      <c r="A16" s="5" t="s">
        <v>34</v>
      </c>
      <c r="B16" s="6">
        <v>124</v>
      </c>
      <c r="C16" s="7">
        <v>437</v>
      </c>
      <c r="D16" s="6">
        <v>105</v>
      </c>
      <c r="E16" s="7">
        <v>118</v>
      </c>
      <c r="F16" s="7">
        <v>91</v>
      </c>
      <c r="G16" s="7">
        <v>15</v>
      </c>
      <c r="H16" s="7">
        <v>4</v>
      </c>
      <c r="I16" s="7">
        <v>38</v>
      </c>
      <c r="J16" s="7">
        <f t="shared" si="0"/>
        <v>255</v>
      </c>
      <c r="K16" s="6">
        <v>4</v>
      </c>
      <c r="L16" s="6">
        <v>1</v>
      </c>
      <c r="M16" s="6">
        <v>115</v>
      </c>
      <c r="N16" s="6">
        <v>138</v>
      </c>
      <c r="O16" s="6">
        <v>14</v>
      </c>
      <c r="P16" s="6">
        <v>0</v>
      </c>
      <c r="Q16" s="6">
        <v>1</v>
      </c>
      <c r="R16" s="6">
        <v>5</v>
      </c>
      <c r="S16" s="9">
        <f t="shared" si="8"/>
        <v>0.27002288329519453</v>
      </c>
      <c r="T16" s="9">
        <f t="shared" si="9"/>
        <v>0.42133815551537068</v>
      </c>
      <c r="U16" s="9">
        <f t="shared" si="10"/>
        <v>0.58352402745995424</v>
      </c>
      <c r="V16" s="9">
        <f t="shared" si="5"/>
        <v>1.0048621829753248</v>
      </c>
      <c r="W16" s="10">
        <f t="shared" si="6"/>
        <v>158</v>
      </c>
      <c r="X16" s="10">
        <f t="shared" si="7"/>
        <v>553</v>
      </c>
      <c r="Z16" s="42">
        <v>488</v>
      </c>
      <c r="AA16" s="42">
        <f t="shared" si="1"/>
        <v>51</v>
      </c>
    </row>
    <row r="17" spans="1:27">
      <c r="A17" s="5" t="s">
        <v>35</v>
      </c>
      <c r="B17" s="6">
        <v>56</v>
      </c>
      <c r="C17" s="7">
        <v>129</v>
      </c>
      <c r="D17" s="6">
        <v>14</v>
      </c>
      <c r="E17" s="7">
        <v>29</v>
      </c>
      <c r="F17" s="7">
        <v>17</v>
      </c>
      <c r="G17" s="7">
        <v>4</v>
      </c>
      <c r="H17" s="7">
        <v>1</v>
      </c>
      <c r="I17" s="7">
        <v>6</v>
      </c>
      <c r="J17" s="7">
        <f t="shared" si="0"/>
        <v>53</v>
      </c>
      <c r="K17" s="6">
        <v>0</v>
      </c>
      <c r="L17" s="6">
        <v>0</v>
      </c>
      <c r="M17" s="6">
        <v>10</v>
      </c>
      <c r="N17" s="6">
        <v>23</v>
      </c>
      <c r="O17" s="6">
        <v>3</v>
      </c>
      <c r="P17" s="6">
        <v>0</v>
      </c>
      <c r="Q17" s="6">
        <v>1</v>
      </c>
      <c r="R17" s="6">
        <v>1</v>
      </c>
      <c r="S17" s="9">
        <f>SUM(E17/C17)</f>
        <v>0.22480620155038761</v>
      </c>
      <c r="T17" s="9">
        <f>SUM((E17+M17)/(C17+M17+Q17))</f>
        <v>0.27857142857142858</v>
      </c>
      <c r="U17" s="9">
        <f>SUM(J17/C17)</f>
        <v>0.41085271317829458</v>
      </c>
      <c r="V17" s="9">
        <f>SUM(T17+U17)</f>
        <v>0.68942414174972311</v>
      </c>
      <c r="W17" s="10">
        <f>SUM(D17+F17-I17)</f>
        <v>25</v>
      </c>
      <c r="X17" s="10">
        <f>SUM(C17+M17+P17+Q17)</f>
        <v>140</v>
      </c>
      <c r="Z17" s="42">
        <v>464</v>
      </c>
      <c r="AA17" s="42">
        <f t="shared" si="1"/>
        <v>335</v>
      </c>
    </row>
    <row r="18" spans="1:27">
      <c r="A18" s="5" t="s">
        <v>36</v>
      </c>
      <c r="B18" s="6">
        <v>66</v>
      </c>
      <c r="C18" s="7">
        <v>164</v>
      </c>
      <c r="D18" s="6">
        <v>24</v>
      </c>
      <c r="E18" s="7">
        <v>47</v>
      </c>
      <c r="F18" s="7">
        <v>14</v>
      </c>
      <c r="G18" s="7">
        <v>12</v>
      </c>
      <c r="H18" s="7">
        <v>0</v>
      </c>
      <c r="I18" s="7">
        <v>2</v>
      </c>
      <c r="J18" s="7">
        <f t="shared" si="0"/>
        <v>65</v>
      </c>
      <c r="K18" s="6">
        <v>0</v>
      </c>
      <c r="L18" s="6">
        <v>0</v>
      </c>
      <c r="M18" s="6">
        <v>20</v>
      </c>
      <c r="N18" s="6">
        <v>28</v>
      </c>
      <c r="O18" s="6">
        <v>5</v>
      </c>
      <c r="P18" s="6">
        <v>0</v>
      </c>
      <c r="Q18" s="6">
        <v>2</v>
      </c>
      <c r="R18" s="6">
        <v>2</v>
      </c>
      <c r="S18" s="9">
        <f>SUM(E18/C18)</f>
        <v>0.28658536585365851</v>
      </c>
      <c r="T18" s="9">
        <f>SUM((E18+M18)/(C18+M18+Q18))</f>
        <v>0.36021505376344087</v>
      </c>
      <c r="U18" s="9">
        <f>SUM(J18/C18)</f>
        <v>0.39634146341463417</v>
      </c>
      <c r="V18" s="9">
        <f>SUM(T18+U18)</f>
        <v>0.75655651717807504</v>
      </c>
      <c r="W18" s="10">
        <f>SUM(D18+F18-I18)</f>
        <v>36</v>
      </c>
      <c r="X18" s="10">
        <f>SUM(C18+M18+P18+Q18)</f>
        <v>186</v>
      </c>
      <c r="Z18" s="42">
        <v>228</v>
      </c>
      <c r="AA18" s="42">
        <f t="shared" si="1"/>
        <v>64</v>
      </c>
    </row>
    <row r="19" spans="1:27">
      <c r="A19" s="5" t="s">
        <v>79</v>
      </c>
      <c r="B19" s="6">
        <v>92</v>
      </c>
      <c r="C19" s="7">
        <v>289</v>
      </c>
      <c r="D19" s="6">
        <v>48</v>
      </c>
      <c r="E19" s="7">
        <v>88</v>
      </c>
      <c r="F19" s="7">
        <v>38</v>
      </c>
      <c r="G19" s="7">
        <v>22</v>
      </c>
      <c r="H19" s="7">
        <v>1</v>
      </c>
      <c r="I19" s="7">
        <v>9</v>
      </c>
      <c r="J19" s="7">
        <f t="shared" si="0"/>
        <v>139</v>
      </c>
      <c r="K19" s="6">
        <v>0</v>
      </c>
      <c r="L19" s="6">
        <v>0</v>
      </c>
      <c r="M19" s="6">
        <v>24</v>
      </c>
      <c r="N19" s="6">
        <v>74</v>
      </c>
      <c r="O19" s="6">
        <v>13</v>
      </c>
      <c r="P19" s="6">
        <v>0</v>
      </c>
      <c r="Q19" s="6">
        <v>2</v>
      </c>
      <c r="R19" s="6">
        <v>0</v>
      </c>
      <c r="S19" s="9">
        <f>SUM(E19/C19)</f>
        <v>0.30449826989619377</v>
      </c>
      <c r="T19" s="9">
        <f>SUM((E19+M19)/(C19+M19+Q19))</f>
        <v>0.35555555555555557</v>
      </c>
      <c r="U19" s="9">
        <f>SUM(J19/C19)</f>
        <v>0.48096885813148788</v>
      </c>
      <c r="V19" s="9">
        <f>SUM(T19+U19)</f>
        <v>0.83652441368704344</v>
      </c>
      <c r="W19" s="10">
        <f>SUM(D19+F19-I19)</f>
        <v>77</v>
      </c>
      <c r="X19" s="10">
        <f>SUM(C19+M19+P19+Q19)</f>
        <v>315</v>
      </c>
      <c r="Z19" s="42">
        <v>356</v>
      </c>
      <c r="AA19" s="42">
        <f t="shared" si="1"/>
        <v>67</v>
      </c>
    </row>
    <row r="20" spans="1:27">
      <c r="A20" s="5" t="s">
        <v>37</v>
      </c>
      <c r="B20" s="6">
        <v>101</v>
      </c>
      <c r="C20" s="7">
        <v>153</v>
      </c>
      <c r="D20" s="6">
        <v>22</v>
      </c>
      <c r="E20" s="7">
        <v>38</v>
      </c>
      <c r="F20" s="7">
        <v>33</v>
      </c>
      <c r="G20" s="7">
        <v>6</v>
      </c>
      <c r="H20" s="7">
        <v>0</v>
      </c>
      <c r="I20" s="7">
        <v>12</v>
      </c>
      <c r="J20" s="7">
        <f t="shared" si="0"/>
        <v>80</v>
      </c>
      <c r="K20" s="6">
        <v>1</v>
      </c>
      <c r="L20" s="6">
        <v>0</v>
      </c>
      <c r="M20" s="6">
        <v>16</v>
      </c>
      <c r="N20" s="6">
        <v>39</v>
      </c>
      <c r="O20" s="6">
        <v>7</v>
      </c>
      <c r="P20" s="6">
        <v>0</v>
      </c>
      <c r="Q20" s="6">
        <v>1</v>
      </c>
      <c r="R20" s="6">
        <v>5</v>
      </c>
      <c r="S20" s="9">
        <f t="shared" si="8"/>
        <v>0.24836601307189543</v>
      </c>
      <c r="T20" s="9">
        <f t="shared" si="9"/>
        <v>0.31764705882352939</v>
      </c>
      <c r="U20" s="9">
        <f t="shared" si="10"/>
        <v>0.52287581699346408</v>
      </c>
      <c r="V20" s="9">
        <f t="shared" si="5"/>
        <v>0.84052287581699348</v>
      </c>
      <c r="W20" s="10">
        <f t="shared" si="6"/>
        <v>43</v>
      </c>
      <c r="X20" s="10">
        <f t="shared" si="7"/>
        <v>170</v>
      </c>
      <c r="Z20" s="42">
        <v>484</v>
      </c>
      <c r="AA20" s="42">
        <f t="shared" si="1"/>
        <v>331</v>
      </c>
    </row>
    <row r="21" spans="1:27">
      <c r="A21" s="5" t="s">
        <v>38</v>
      </c>
      <c r="B21" s="6">
        <v>8</v>
      </c>
      <c r="C21" s="7">
        <v>10</v>
      </c>
      <c r="D21" s="6">
        <v>1</v>
      </c>
      <c r="E21" s="7">
        <v>2</v>
      </c>
      <c r="F21" s="7">
        <v>1</v>
      </c>
      <c r="G21" s="7">
        <v>0</v>
      </c>
      <c r="H21" s="7">
        <v>0</v>
      </c>
      <c r="I21" s="7">
        <v>0</v>
      </c>
      <c r="J21" s="7">
        <f t="shared" si="0"/>
        <v>2</v>
      </c>
      <c r="K21" s="6">
        <v>0</v>
      </c>
      <c r="L21" s="6">
        <v>0</v>
      </c>
      <c r="M21" s="6">
        <v>0</v>
      </c>
      <c r="N21" s="6">
        <v>4</v>
      </c>
      <c r="O21" s="6">
        <v>0</v>
      </c>
      <c r="P21" s="6">
        <v>0</v>
      </c>
      <c r="Q21" s="6">
        <v>0</v>
      </c>
      <c r="R21" s="6">
        <v>0</v>
      </c>
      <c r="S21" s="9">
        <f t="shared" si="8"/>
        <v>0.2</v>
      </c>
      <c r="T21" s="9">
        <f t="shared" si="9"/>
        <v>0.2</v>
      </c>
      <c r="U21" s="9">
        <f t="shared" si="10"/>
        <v>0.2</v>
      </c>
      <c r="V21" s="9">
        <f t="shared" si="5"/>
        <v>0.4</v>
      </c>
      <c r="W21" s="10">
        <f t="shared" si="6"/>
        <v>2</v>
      </c>
      <c r="X21" s="10">
        <f t="shared" si="7"/>
        <v>10</v>
      </c>
      <c r="Z21" s="42">
        <v>400</v>
      </c>
      <c r="AA21" s="42">
        <f t="shared" si="1"/>
        <v>390</v>
      </c>
    </row>
    <row r="22" spans="1:27">
      <c r="A22" s="5" t="s">
        <v>39</v>
      </c>
      <c r="B22" s="6">
        <v>126</v>
      </c>
      <c r="C22" s="7">
        <v>440</v>
      </c>
      <c r="D22" s="6">
        <v>72</v>
      </c>
      <c r="E22" s="7">
        <v>103</v>
      </c>
      <c r="F22" s="7">
        <v>63</v>
      </c>
      <c r="G22" s="7">
        <v>16</v>
      </c>
      <c r="H22" s="7">
        <v>1</v>
      </c>
      <c r="I22" s="7">
        <v>19</v>
      </c>
      <c r="J22" s="7">
        <f t="shared" si="0"/>
        <v>178</v>
      </c>
      <c r="K22" s="6">
        <v>0</v>
      </c>
      <c r="L22" s="6">
        <v>0</v>
      </c>
      <c r="M22" s="6">
        <v>70</v>
      </c>
      <c r="N22" s="6">
        <v>150</v>
      </c>
      <c r="O22" s="6">
        <v>11</v>
      </c>
      <c r="P22" s="6">
        <v>0</v>
      </c>
      <c r="Q22" s="6">
        <v>6</v>
      </c>
      <c r="R22" s="6">
        <v>7</v>
      </c>
      <c r="S22" s="9">
        <f t="shared" si="8"/>
        <v>0.2340909090909091</v>
      </c>
      <c r="T22" s="9">
        <f t="shared" si="9"/>
        <v>0.33527131782945735</v>
      </c>
      <c r="U22" s="9">
        <f t="shared" si="10"/>
        <v>0.40454545454545454</v>
      </c>
      <c r="V22" s="9">
        <f t="shared" si="5"/>
        <v>0.73981677237491184</v>
      </c>
      <c r="W22" s="10">
        <f t="shared" si="6"/>
        <v>116</v>
      </c>
      <c r="X22" s="10">
        <f t="shared" si="7"/>
        <v>516</v>
      </c>
      <c r="Z22" s="42">
        <v>481</v>
      </c>
      <c r="AA22" s="42">
        <f t="shared" si="1"/>
        <v>41</v>
      </c>
    </row>
    <row r="23" spans="1:27">
      <c r="A23" s="5" t="s">
        <v>40</v>
      </c>
      <c r="B23" s="6">
        <v>48</v>
      </c>
      <c r="C23" s="7">
        <v>112</v>
      </c>
      <c r="D23" s="6">
        <v>19</v>
      </c>
      <c r="E23" s="7">
        <v>41</v>
      </c>
      <c r="F23" s="7">
        <v>26</v>
      </c>
      <c r="G23" s="7">
        <v>14</v>
      </c>
      <c r="H23" s="7">
        <v>0</v>
      </c>
      <c r="I23" s="7">
        <v>6</v>
      </c>
      <c r="J23" s="7">
        <f t="shared" si="0"/>
        <v>73</v>
      </c>
      <c r="K23" s="6">
        <v>0</v>
      </c>
      <c r="L23" s="6">
        <v>0</v>
      </c>
      <c r="M23" s="6">
        <v>6</v>
      </c>
      <c r="N23" s="6">
        <v>34</v>
      </c>
      <c r="O23" s="6">
        <v>1</v>
      </c>
      <c r="P23" s="6">
        <v>0</v>
      </c>
      <c r="Q23" s="6">
        <v>0</v>
      </c>
      <c r="R23" s="6">
        <v>1</v>
      </c>
      <c r="S23" s="9">
        <f t="shared" si="8"/>
        <v>0.36607142857142855</v>
      </c>
      <c r="T23" s="9">
        <f t="shared" si="9"/>
        <v>0.39830508474576271</v>
      </c>
      <c r="U23" s="9">
        <f t="shared" si="10"/>
        <v>0.6517857142857143</v>
      </c>
      <c r="V23" s="9">
        <f t="shared" si="5"/>
        <v>1.050090799031477</v>
      </c>
      <c r="W23" s="10">
        <f t="shared" si="6"/>
        <v>39</v>
      </c>
      <c r="X23" s="10">
        <f t="shared" si="7"/>
        <v>118</v>
      </c>
      <c r="Z23" s="42">
        <v>477</v>
      </c>
      <c r="AA23" s="42">
        <f>Z23-C23</f>
        <v>365</v>
      </c>
    </row>
    <row r="24" spans="1:27">
      <c r="A24" s="5" t="s">
        <v>41</v>
      </c>
      <c r="B24" s="6">
        <v>101</v>
      </c>
      <c r="C24" s="7">
        <v>303</v>
      </c>
      <c r="D24" s="6">
        <v>39</v>
      </c>
      <c r="E24" s="7">
        <v>75</v>
      </c>
      <c r="F24" s="7">
        <v>62</v>
      </c>
      <c r="G24" s="7">
        <v>19</v>
      </c>
      <c r="H24" s="7">
        <v>0</v>
      </c>
      <c r="I24" s="7">
        <v>16</v>
      </c>
      <c r="J24" s="7">
        <f t="shared" si="0"/>
        <v>142</v>
      </c>
      <c r="K24" s="6">
        <v>0</v>
      </c>
      <c r="L24" s="6">
        <v>0</v>
      </c>
      <c r="M24" s="6">
        <v>30</v>
      </c>
      <c r="N24" s="6">
        <v>118</v>
      </c>
      <c r="O24" s="6">
        <v>10</v>
      </c>
      <c r="P24" s="6">
        <v>0</v>
      </c>
      <c r="Q24" s="6">
        <v>1</v>
      </c>
      <c r="R24" s="6">
        <v>4</v>
      </c>
      <c r="S24" s="9">
        <f t="shared" si="8"/>
        <v>0.24752475247524752</v>
      </c>
      <c r="T24" s="9">
        <f t="shared" si="9"/>
        <v>0.31437125748502992</v>
      </c>
      <c r="U24" s="9">
        <f t="shared" si="10"/>
        <v>0.46864686468646866</v>
      </c>
      <c r="V24" s="9">
        <f t="shared" si="5"/>
        <v>0.78301812217149858</v>
      </c>
      <c r="W24" s="10">
        <f t="shared" si="6"/>
        <v>85</v>
      </c>
      <c r="X24" s="10">
        <f t="shared" si="7"/>
        <v>334</v>
      </c>
      <c r="Z24" s="42">
        <v>348</v>
      </c>
      <c r="AA24" s="42">
        <f>Z24-C24</f>
        <v>45</v>
      </c>
    </row>
    <row r="25" spans="1:27">
      <c r="A25" s="5" t="s">
        <v>42</v>
      </c>
      <c r="B25" s="6">
        <v>120</v>
      </c>
      <c r="C25" s="7">
        <v>208</v>
      </c>
      <c r="D25" s="6">
        <v>15</v>
      </c>
      <c r="E25" s="7">
        <v>27</v>
      </c>
      <c r="F25" s="7">
        <v>10</v>
      </c>
      <c r="G25" s="7">
        <v>4</v>
      </c>
      <c r="H25" s="7">
        <v>0</v>
      </c>
      <c r="I25" s="7">
        <v>0</v>
      </c>
      <c r="J25" s="7">
        <f t="shared" si="0"/>
        <v>31</v>
      </c>
      <c r="K25" s="6">
        <v>0</v>
      </c>
      <c r="L25" s="6">
        <v>0</v>
      </c>
      <c r="M25" s="6">
        <v>12</v>
      </c>
      <c r="N25" s="6">
        <v>82</v>
      </c>
      <c r="O25" s="6">
        <v>2</v>
      </c>
      <c r="P25" s="6">
        <v>37</v>
      </c>
      <c r="Q25" s="6">
        <v>1</v>
      </c>
      <c r="R25" s="6">
        <v>13</v>
      </c>
      <c r="S25" s="9">
        <f>SUM(E25/C25)</f>
        <v>0.12980769230769232</v>
      </c>
      <c r="T25" s="9">
        <f t="shared" si="9"/>
        <v>0.17647058823529413</v>
      </c>
      <c r="U25" s="9">
        <f>SUM(J25/C25)</f>
        <v>0.14903846153846154</v>
      </c>
      <c r="V25" s="9">
        <f t="shared" si="5"/>
        <v>0.32550904977375567</v>
      </c>
      <c r="W25" s="10">
        <f t="shared" si="6"/>
        <v>25</v>
      </c>
      <c r="X25" s="10">
        <f t="shared" si="7"/>
        <v>258</v>
      </c>
    </row>
    <row r="26" spans="1:27">
      <c r="A26" s="5"/>
      <c r="B26" s="6"/>
      <c r="C26" s="7"/>
      <c r="D26" s="6"/>
      <c r="E26" s="7"/>
      <c r="F26" s="6"/>
      <c r="G26" s="8"/>
      <c r="H26" s="8"/>
      <c r="I26" s="8"/>
      <c r="J26" s="7"/>
      <c r="K26" s="6"/>
      <c r="L26" s="6"/>
      <c r="M26" s="6"/>
      <c r="N26" s="6"/>
      <c r="O26" s="6"/>
      <c r="P26" s="6"/>
      <c r="Q26" s="6"/>
      <c r="R26" s="6"/>
      <c r="S26" s="9"/>
      <c r="T26" s="9"/>
      <c r="U26" s="9"/>
      <c r="V26" s="9"/>
      <c r="W26" s="10"/>
      <c r="X26" s="10"/>
    </row>
    <row r="27" spans="1:27">
      <c r="A27" s="11" t="s">
        <v>43</v>
      </c>
      <c r="B27" s="12">
        <f t="shared" ref="B27:R27" si="11">SUM(B2:B25)</f>
        <v>1582</v>
      </c>
      <c r="C27" s="7">
        <f t="shared" si="11"/>
        <v>4397</v>
      </c>
      <c r="D27" s="12">
        <f t="shared" si="11"/>
        <v>660</v>
      </c>
      <c r="E27" s="7">
        <f t="shared" si="11"/>
        <v>1109</v>
      </c>
      <c r="F27" s="12">
        <f t="shared" si="11"/>
        <v>639</v>
      </c>
      <c r="G27" s="8">
        <f t="shared" si="11"/>
        <v>208</v>
      </c>
      <c r="H27" s="8">
        <f t="shared" si="11"/>
        <v>26</v>
      </c>
      <c r="I27" s="8">
        <f t="shared" si="11"/>
        <v>208</v>
      </c>
      <c r="J27" s="7">
        <f t="shared" si="11"/>
        <v>1993</v>
      </c>
      <c r="K27" s="12">
        <f t="shared" si="11"/>
        <v>21</v>
      </c>
      <c r="L27" s="12">
        <f t="shared" si="11"/>
        <v>2</v>
      </c>
      <c r="M27" s="12">
        <f t="shared" si="11"/>
        <v>558</v>
      </c>
      <c r="N27" s="12">
        <f t="shared" si="11"/>
        <v>1193</v>
      </c>
      <c r="O27" s="12">
        <f t="shared" si="11"/>
        <v>128</v>
      </c>
      <c r="P27" s="12">
        <f t="shared" si="11"/>
        <v>42</v>
      </c>
      <c r="Q27" s="12">
        <f t="shared" si="11"/>
        <v>25</v>
      </c>
      <c r="R27" s="12">
        <f t="shared" si="11"/>
        <v>77</v>
      </c>
      <c r="S27" s="9">
        <f>SUM(E27/C27)</f>
        <v>0.25221742096884237</v>
      </c>
      <c r="T27" s="9">
        <f>SUM((E27+M27)/(C27+M27+Q27))</f>
        <v>0.33473895582329316</v>
      </c>
      <c r="U27" s="9">
        <f>SUM(J27/C27)</f>
        <v>0.45326358881055268</v>
      </c>
      <c r="V27" s="9">
        <f>SUM(T27+U27)</f>
        <v>0.78800254463384589</v>
      </c>
      <c r="W27" s="10">
        <f>SUM(D27+F27-I27)</f>
        <v>1091</v>
      </c>
      <c r="X27" s="10">
        <f>SUM(C27+M27+P27+Q27)</f>
        <v>5022</v>
      </c>
    </row>
    <row r="28" spans="1:27">
      <c r="A28" s="13"/>
      <c r="B28" s="14">
        <v>130</v>
      </c>
      <c r="C28" s="14"/>
      <c r="D28" s="15">
        <f>SUM(D27/B28)</f>
        <v>5.0769230769230766</v>
      </c>
      <c r="E28" s="14"/>
      <c r="F28" s="14"/>
      <c r="G28" s="16"/>
      <c r="H28" s="16"/>
      <c r="I28" s="17">
        <f>I27/B28</f>
        <v>1.6</v>
      </c>
      <c r="J28" s="14"/>
      <c r="K28" s="18">
        <f>SUM(K27/(K27+L27))</f>
        <v>0.91304347826086951</v>
      </c>
      <c r="L28" s="14"/>
      <c r="M28" s="14"/>
      <c r="N28" s="14"/>
      <c r="O28" s="14"/>
      <c r="P28" s="14"/>
      <c r="Q28" s="14"/>
      <c r="R28" s="19"/>
      <c r="S28" s="20"/>
      <c r="T28" s="14"/>
      <c r="U28" s="14"/>
      <c r="V28" s="14"/>
      <c r="W28" s="14"/>
      <c r="X28" s="21"/>
    </row>
  </sheetData>
  <pageMargins left="0.7" right="0.7" top="0.75" bottom="0.75" header="0.3" footer="0.3"/>
  <pageSetup orientation="portrait" r:id="rId1"/>
  <ignoredErrors>
    <ignoredError sqref="AA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W28"/>
  <sheetViews>
    <sheetView workbookViewId="0">
      <selection activeCell="C29" sqref="C29"/>
    </sheetView>
  </sheetViews>
  <sheetFormatPr defaultRowHeight="15"/>
  <cols>
    <col min="1" max="1" width="16.85546875" bestFit="1" customWidth="1"/>
    <col min="2" max="2" width="7.85546875" bestFit="1" customWidth="1"/>
    <col min="3" max="3" width="5.140625" bestFit="1" customWidth="1"/>
    <col min="4" max="4" width="4.42578125" bestFit="1" customWidth="1"/>
    <col min="5" max="5" width="4.140625" bestFit="1" customWidth="1"/>
    <col min="6" max="6" width="5.140625" bestFit="1" customWidth="1"/>
    <col min="7" max="7" width="4.140625" bestFit="1" customWidth="1"/>
    <col min="8" max="8" width="5" bestFit="1" customWidth="1"/>
    <col min="9" max="9" width="4.140625" bestFit="1" customWidth="1"/>
    <col min="10" max="10" width="3.85546875" bestFit="1" customWidth="1"/>
    <col min="11" max="11" width="5.140625" bestFit="1" customWidth="1"/>
    <col min="12" max="13" width="3.28515625" bestFit="1" customWidth="1"/>
    <col min="14" max="14" width="9.28515625" bestFit="1" customWidth="1"/>
    <col min="15" max="16" width="3.7109375" bestFit="1" customWidth="1"/>
    <col min="17" max="17" width="4.140625" bestFit="1" customWidth="1"/>
    <col min="18" max="20" width="7.85546875" bestFit="1" customWidth="1"/>
    <col min="22" max="22" width="6.28515625" customWidth="1"/>
    <col min="23" max="23" width="7" bestFit="1" customWidth="1"/>
  </cols>
  <sheetData>
    <row r="1" spans="1:23">
      <c r="A1" s="22" t="s">
        <v>44</v>
      </c>
      <c r="B1" s="35" t="s">
        <v>45</v>
      </c>
      <c r="C1" s="36" t="s">
        <v>4</v>
      </c>
      <c r="D1" s="36" t="s">
        <v>3</v>
      </c>
      <c r="E1" s="35" t="s">
        <v>46</v>
      </c>
      <c r="F1" s="36" t="s">
        <v>13</v>
      </c>
      <c r="G1" s="36" t="s">
        <v>12</v>
      </c>
      <c r="H1" s="35" t="s">
        <v>47</v>
      </c>
      <c r="I1" s="36" t="s">
        <v>48</v>
      </c>
      <c r="J1" s="36" t="s">
        <v>49</v>
      </c>
      <c r="K1" s="36" t="s">
        <v>50</v>
      </c>
      <c r="L1" s="35" t="s">
        <v>51</v>
      </c>
      <c r="M1" s="35" t="s">
        <v>52</v>
      </c>
      <c r="N1" s="37" t="s">
        <v>53</v>
      </c>
      <c r="O1" s="36" t="s">
        <v>54</v>
      </c>
      <c r="P1" s="36" t="s">
        <v>55</v>
      </c>
      <c r="Q1" s="36" t="s">
        <v>8</v>
      </c>
      <c r="R1" s="35" t="s">
        <v>56</v>
      </c>
      <c r="S1" s="41" t="s">
        <v>57</v>
      </c>
      <c r="T1" s="35" t="s">
        <v>58</v>
      </c>
      <c r="V1" s="43" t="s">
        <v>45</v>
      </c>
      <c r="W1" s="43" t="s">
        <v>78</v>
      </c>
    </row>
    <row r="2" spans="1:23">
      <c r="A2" s="23" t="s">
        <v>67</v>
      </c>
      <c r="B2" s="38">
        <v>8.33</v>
      </c>
      <c r="C2" s="38">
        <v>11</v>
      </c>
      <c r="D2" s="38">
        <v>6</v>
      </c>
      <c r="E2" s="38">
        <v>6</v>
      </c>
      <c r="F2" s="38">
        <v>6</v>
      </c>
      <c r="G2" s="38">
        <v>8</v>
      </c>
      <c r="H2" s="38">
        <v>13</v>
      </c>
      <c r="I2" s="38">
        <v>0</v>
      </c>
      <c r="J2" s="38">
        <v>0</v>
      </c>
      <c r="K2" s="38">
        <v>0</v>
      </c>
      <c r="L2" s="38">
        <v>0</v>
      </c>
      <c r="M2" s="38">
        <v>1</v>
      </c>
      <c r="N2" s="39">
        <f t="shared" ref="N2:N26" si="0">SUM(L2/(L2+M2))</f>
        <v>0</v>
      </c>
      <c r="O2" s="38">
        <v>1</v>
      </c>
      <c r="P2" s="38">
        <v>2</v>
      </c>
      <c r="Q2" s="38">
        <v>0</v>
      </c>
      <c r="R2" s="40">
        <f t="shared" ref="R2:R26" si="1">SUM((E2/B2)*9)</f>
        <v>6.4825930372148868</v>
      </c>
      <c r="S2" s="40">
        <f t="shared" ref="S2:S26" si="2">SUM((C2+G2)/B2)</f>
        <v>2.2809123649459782</v>
      </c>
      <c r="T2" s="39">
        <f t="shared" ref="T2:T26" si="3">SUM(Q2/B2)</f>
        <v>0</v>
      </c>
      <c r="V2" s="42">
        <v>23</v>
      </c>
      <c r="W2" s="42">
        <f>23-B2</f>
        <v>14.67</v>
      </c>
    </row>
    <row r="3" spans="1:23">
      <c r="A3" s="23" t="s">
        <v>59</v>
      </c>
      <c r="B3" s="38">
        <v>66</v>
      </c>
      <c r="C3" s="38">
        <v>70</v>
      </c>
      <c r="D3" s="38">
        <v>31</v>
      </c>
      <c r="E3" s="38">
        <v>28</v>
      </c>
      <c r="F3" s="38">
        <v>92</v>
      </c>
      <c r="G3" s="38">
        <v>33</v>
      </c>
      <c r="H3" s="38">
        <v>74</v>
      </c>
      <c r="I3" s="38">
        <v>0</v>
      </c>
      <c r="J3" s="38">
        <v>0</v>
      </c>
      <c r="K3" s="38">
        <v>0</v>
      </c>
      <c r="L3" s="38">
        <v>1</v>
      </c>
      <c r="M3" s="38">
        <v>4</v>
      </c>
      <c r="N3" s="39">
        <f t="shared" si="0"/>
        <v>0.2</v>
      </c>
      <c r="O3" s="38">
        <v>7</v>
      </c>
      <c r="P3" s="38">
        <v>4</v>
      </c>
      <c r="Q3" s="38">
        <v>7</v>
      </c>
      <c r="R3" s="40">
        <f t="shared" si="1"/>
        <v>3.8181818181818183</v>
      </c>
      <c r="S3" s="40">
        <f t="shared" si="2"/>
        <v>1.5606060606060606</v>
      </c>
      <c r="T3" s="39">
        <f t="shared" si="3"/>
        <v>0.10606060606060606</v>
      </c>
      <c r="V3" s="42">
        <v>66</v>
      </c>
      <c r="W3" s="42">
        <f>66-B3</f>
        <v>0</v>
      </c>
    </row>
    <row r="4" spans="1:23">
      <c r="A4" s="23" t="s">
        <v>84</v>
      </c>
      <c r="B4" s="38">
        <v>24.33</v>
      </c>
      <c r="C4" s="38">
        <v>18</v>
      </c>
      <c r="D4" s="38">
        <v>7</v>
      </c>
      <c r="E4" s="38">
        <v>7</v>
      </c>
      <c r="F4" s="38">
        <v>19</v>
      </c>
      <c r="G4" s="38">
        <v>7</v>
      </c>
      <c r="H4" s="38">
        <v>21</v>
      </c>
      <c r="I4" s="38">
        <v>0</v>
      </c>
      <c r="J4" s="38">
        <v>0</v>
      </c>
      <c r="K4" s="38">
        <v>0</v>
      </c>
      <c r="L4" s="38">
        <v>2</v>
      </c>
      <c r="M4" s="38">
        <v>2</v>
      </c>
      <c r="N4" s="39">
        <f>SUM(L4/(L4+M4))</f>
        <v>0.5</v>
      </c>
      <c r="O4" s="38">
        <v>1</v>
      </c>
      <c r="P4" s="38">
        <v>2</v>
      </c>
      <c r="Q4" s="38">
        <v>1</v>
      </c>
      <c r="R4" s="40">
        <f>SUM((E4/B4)*9)</f>
        <v>2.5893958076448831</v>
      </c>
      <c r="S4" s="40">
        <f>SUM((C4+G4)/B4)</f>
        <v>1.0275380189066996</v>
      </c>
      <c r="T4" s="39">
        <f>SUM(Q4/B4)</f>
        <v>4.1101520756267988E-2</v>
      </c>
      <c r="V4" s="42">
        <v>61</v>
      </c>
      <c r="W4" s="42">
        <f>61-30.33-B4</f>
        <v>6.3400000000000034</v>
      </c>
    </row>
    <row r="5" spans="1:23">
      <c r="A5" s="23" t="s">
        <v>68</v>
      </c>
      <c r="B5" s="38">
        <v>0</v>
      </c>
      <c r="C5" s="38">
        <v>0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9" t="e">
        <f t="shared" si="0"/>
        <v>#DIV/0!</v>
      </c>
      <c r="O5" s="38">
        <v>0</v>
      </c>
      <c r="P5" s="38">
        <v>0</v>
      </c>
      <c r="Q5" s="38">
        <v>0</v>
      </c>
      <c r="R5" s="40" t="e">
        <f t="shared" si="1"/>
        <v>#DIV/0!</v>
      </c>
      <c r="S5" s="40" t="e">
        <f t="shared" si="2"/>
        <v>#DIV/0!</v>
      </c>
      <c r="T5" s="39" t="e">
        <f t="shared" si="3"/>
        <v>#DIV/0!</v>
      </c>
      <c r="V5" s="42">
        <v>32</v>
      </c>
      <c r="W5" s="42">
        <f>32-B5</f>
        <v>32</v>
      </c>
    </row>
    <row r="6" spans="1:23">
      <c r="A6" s="23" t="s">
        <v>69</v>
      </c>
      <c r="B6" s="38">
        <v>114</v>
      </c>
      <c r="C6" s="38">
        <v>100</v>
      </c>
      <c r="D6" s="38">
        <v>35</v>
      </c>
      <c r="E6" s="38">
        <v>33</v>
      </c>
      <c r="F6" s="38">
        <v>67</v>
      </c>
      <c r="G6" s="38">
        <v>41</v>
      </c>
      <c r="H6" s="38">
        <v>23</v>
      </c>
      <c r="I6" s="38">
        <v>23</v>
      </c>
      <c r="J6" s="38">
        <v>0</v>
      </c>
      <c r="K6" s="38">
        <v>0</v>
      </c>
      <c r="L6" s="38">
        <v>11</v>
      </c>
      <c r="M6" s="38">
        <v>3</v>
      </c>
      <c r="N6" s="39">
        <f>SUM(L6/(L6+M6))</f>
        <v>0.7857142857142857</v>
      </c>
      <c r="O6" s="38">
        <v>0</v>
      </c>
      <c r="P6" s="38">
        <v>0</v>
      </c>
      <c r="Q6" s="38">
        <v>12</v>
      </c>
      <c r="R6" s="40">
        <f t="shared" si="1"/>
        <v>2.6052631578947372</v>
      </c>
      <c r="S6" s="40">
        <f t="shared" si="2"/>
        <v>1.236842105263158</v>
      </c>
      <c r="T6" s="39">
        <f t="shared" si="3"/>
        <v>0.10526315789473684</v>
      </c>
      <c r="V6" s="42">
        <v>109</v>
      </c>
      <c r="W6" s="42">
        <f>109-B6</f>
        <v>-5</v>
      </c>
    </row>
    <row r="7" spans="1:23">
      <c r="A7" s="28" t="s">
        <v>70</v>
      </c>
      <c r="B7" s="38">
        <v>2.67</v>
      </c>
      <c r="C7" s="38">
        <v>3</v>
      </c>
      <c r="D7" s="38">
        <v>2</v>
      </c>
      <c r="E7" s="38">
        <v>2</v>
      </c>
      <c r="F7" s="38">
        <v>1</v>
      </c>
      <c r="G7" s="38">
        <v>2</v>
      </c>
      <c r="H7" s="38">
        <v>2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9" t="e">
        <f t="shared" si="0"/>
        <v>#DIV/0!</v>
      </c>
      <c r="O7" s="38">
        <v>0</v>
      </c>
      <c r="P7" s="38">
        <v>0</v>
      </c>
      <c r="Q7" s="38">
        <v>0</v>
      </c>
      <c r="R7" s="40">
        <f t="shared" si="1"/>
        <v>6.7415730337078656</v>
      </c>
      <c r="S7" s="40">
        <f t="shared" si="2"/>
        <v>1.8726591760299627</v>
      </c>
      <c r="T7" s="39">
        <f t="shared" si="3"/>
        <v>0</v>
      </c>
      <c r="V7" s="42">
        <v>50</v>
      </c>
      <c r="W7" s="42">
        <f>50-B7</f>
        <v>47.33</v>
      </c>
    </row>
    <row r="8" spans="1:23">
      <c r="A8" s="23" t="s">
        <v>71</v>
      </c>
      <c r="B8" s="38">
        <v>83.67</v>
      </c>
      <c r="C8" s="38">
        <v>85</v>
      </c>
      <c r="D8" s="38">
        <v>37</v>
      </c>
      <c r="E8" s="38">
        <v>34</v>
      </c>
      <c r="F8" s="38">
        <v>82</v>
      </c>
      <c r="G8" s="38">
        <v>38</v>
      </c>
      <c r="H8" s="38">
        <v>17</v>
      </c>
      <c r="I8" s="38">
        <v>17</v>
      </c>
      <c r="J8" s="38">
        <v>0</v>
      </c>
      <c r="K8" s="38">
        <v>0</v>
      </c>
      <c r="L8" s="38">
        <v>7</v>
      </c>
      <c r="M8" s="38">
        <v>2</v>
      </c>
      <c r="N8" s="39">
        <f>SUM(L8/(L8+M8))</f>
        <v>0.77777777777777779</v>
      </c>
      <c r="O8" s="38">
        <v>0</v>
      </c>
      <c r="P8" s="38">
        <v>0</v>
      </c>
      <c r="Q8" s="38">
        <v>13</v>
      </c>
      <c r="R8" s="40">
        <f t="shared" si="1"/>
        <v>3.6572248117604875</v>
      </c>
      <c r="S8" s="40">
        <f t="shared" si="2"/>
        <v>1.4700609537468627</v>
      </c>
      <c r="T8" s="39">
        <f t="shared" si="3"/>
        <v>0.15537229592446516</v>
      </c>
      <c r="V8" s="42">
        <v>80</v>
      </c>
      <c r="W8" s="42">
        <f>80-B8</f>
        <v>-3.6700000000000017</v>
      </c>
    </row>
    <row r="9" spans="1:23">
      <c r="A9" s="23" t="s">
        <v>82</v>
      </c>
      <c r="B9" s="38">
        <v>49.67</v>
      </c>
      <c r="C9" s="38">
        <v>59</v>
      </c>
      <c r="D9" s="38">
        <v>39</v>
      </c>
      <c r="E9" s="38">
        <v>38</v>
      </c>
      <c r="F9" s="38">
        <v>49</v>
      </c>
      <c r="G9" s="38">
        <v>10</v>
      </c>
      <c r="H9" s="38">
        <v>7</v>
      </c>
      <c r="I9" s="38">
        <v>7</v>
      </c>
      <c r="J9" s="38">
        <v>2</v>
      </c>
      <c r="K9" s="38">
        <v>1</v>
      </c>
      <c r="L9" s="38">
        <v>2</v>
      </c>
      <c r="M9" s="38">
        <v>4</v>
      </c>
      <c r="N9" s="39">
        <f>SUM(L9/(L9+M9))</f>
        <v>0.33333333333333331</v>
      </c>
      <c r="O9" s="38">
        <v>0</v>
      </c>
      <c r="P9" s="38">
        <v>0</v>
      </c>
      <c r="Q9" s="38">
        <v>10</v>
      </c>
      <c r="R9" s="40">
        <f>SUM((E9/B9)*9)</f>
        <v>6.8854439299375869</v>
      </c>
      <c r="S9" s="40">
        <f>SUM((C9+G9)/B9)</f>
        <v>1.3891685121803905</v>
      </c>
      <c r="T9" s="39">
        <f>SUM(Q9/B9)</f>
        <v>0.20132876988121601</v>
      </c>
      <c r="V9" s="42">
        <v>198</v>
      </c>
      <c r="W9" s="42">
        <f>V9-134-B9</f>
        <v>14.329999999999998</v>
      </c>
    </row>
    <row r="10" spans="1:23">
      <c r="A10" s="23" t="s">
        <v>72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9" t="e">
        <f t="shared" si="0"/>
        <v>#DIV/0!</v>
      </c>
      <c r="O10" s="38">
        <v>0</v>
      </c>
      <c r="P10" s="38">
        <v>0</v>
      </c>
      <c r="Q10" s="38">
        <v>0</v>
      </c>
      <c r="R10" s="40" t="e">
        <f t="shared" si="1"/>
        <v>#DIV/0!</v>
      </c>
      <c r="S10" s="40" t="e">
        <f t="shared" si="2"/>
        <v>#DIV/0!</v>
      </c>
      <c r="T10" s="39" t="e">
        <f t="shared" si="3"/>
        <v>#DIV/0!</v>
      </c>
      <c r="V10" s="42">
        <v>25</v>
      </c>
      <c r="W10" s="42">
        <f>25-B10</f>
        <v>25</v>
      </c>
    </row>
    <row r="11" spans="1:23">
      <c r="A11" s="23" t="s">
        <v>73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9" t="e">
        <f t="shared" si="0"/>
        <v>#DIV/0!</v>
      </c>
      <c r="O11" s="38">
        <v>0</v>
      </c>
      <c r="P11" s="38">
        <v>0</v>
      </c>
      <c r="Q11" s="38">
        <v>0</v>
      </c>
      <c r="R11" s="40" t="e">
        <f t="shared" si="1"/>
        <v>#DIV/0!</v>
      </c>
      <c r="S11" s="40" t="e">
        <f t="shared" si="2"/>
        <v>#DIV/0!</v>
      </c>
      <c r="T11" s="39" t="e">
        <f t="shared" si="3"/>
        <v>#DIV/0!</v>
      </c>
      <c r="V11" s="42">
        <v>38</v>
      </c>
      <c r="W11" s="42">
        <f>38-B11</f>
        <v>38</v>
      </c>
    </row>
    <row r="12" spans="1:23">
      <c r="A12" s="23" t="s">
        <v>88</v>
      </c>
      <c r="B12" s="38">
        <v>14</v>
      </c>
      <c r="C12" s="38">
        <v>11</v>
      </c>
      <c r="D12" s="38">
        <v>10</v>
      </c>
      <c r="E12" s="38">
        <v>10</v>
      </c>
      <c r="F12" s="38">
        <v>15</v>
      </c>
      <c r="G12" s="38">
        <v>4</v>
      </c>
      <c r="H12" s="38">
        <v>18</v>
      </c>
      <c r="I12" s="38">
        <v>0</v>
      </c>
      <c r="J12" s="38">
        <v>0</v>
      </c>
      <c r="K12" s="38">
        <v>0</v>
      </c>
      <c r="L12" s="38">
        <v>0</v>
      </c>
      <c r="M12" s="38">
        <v>2</v>
      </c>
      <c r="N12" s="39">
        <f>SUM(L12/(L12+M12))</f>
        <v>0</v>
      </c>
      <c r="O12" s="38">
        <v>0</v>
      </c>
      <c r="P12" s="38">
        <v>0</v>
      </c>
      <c r="Q12" s="38">
        <v>2</v>
      </c>
      <c r="R12" s="40">
        <f>SUM((E12/B12)*9)</f>
        <v>6.4285714285714288</v>
      </c>
      <c r="S12" s="40">
        <f>SUM((C12+G12)/B12)</f>
        <v>1.0714285714285714</v>
      </c>
      <c r="T12" s="39">
        <f>SUM(Q12/B12)</f>
        <v>0.14285714285714285</v>
      </c>
      <c r="V12" s="42">
        <v>55</v>
      </c>
      <c r="W12" s="42">
        <f>V12-19.33-B12</f>
        <v>21.67</v>
      </c>
    </row>
    <row r="13" spans="1:23">
      <c r="A13" s="23" t="s">
        <v>60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9" t="e">
        <f t="shared" si="0"/>
        <v>#DIV/0!</v>
      </c>
      <c r="O13" s="38">
        <v>0</v>
      </c>
      <c r="P13" s="38">
        <v>0</v>
      </c>
      <c r="Q13" s="38">
        <v>0</v>
      </c>
      <c r="R13" s="40" t="e">
        <f t="shared" si="1"/>
        <v>#DIV/0!</v>
      </c>
      <c r="S13" s="40" t="e">
        <f t="shared" si="2"/>
        <v>#DIV/0!</v>
      </c>
      <c r="T13" s="39" t="e">
        <f t="shared" si="3"/>
        <v>#DIV/0!</v>
      </c>
      <c r="V13" s="42">
        <v>116</v>
      </c>
      <c r="W13" s="42">
        <f>116-B13</f>
        <v>116</v>
      </c>
    </row>
    <row r="14" spans="1:23">
      <c r="A14" s="28" t="s">
        <v>61</v>
      </c>
      <c r="B14" s="40">
        <v>147.33000000000001</v>
      </c>
      <c r="C14" s="38">
        <v>151</v>
      </c>
      <c r="D14" s="38">
        <v>85</v>
      </c>
      <c r="E14" s="38">
        <v>76</v>
      </c>
      <c r="F14" s="38">
        <v>143</v>
      </c>
      <c r="G14" s="38">
        <v>57</v>
      </c>
      <c r="H14" s="38">
        <v>22</v>
      </c>
      <c r="I14" s="38">
        <v>22</v>
      </c>
      <c r="J14" s="38">
        <v>0</v>
      </c>
      <c r="K14" s="38">
        <v>0</v>
      </c>
      <c r="L14" s="38">
        <v>12</v>
      </c>
      <c r="M14" s="38">
        <v>5</v>
      </c>
      <c r="N14" s="39">
        <f>SUM(L14/(L14+M14))</f>
        <v>0.70588235294117652</v>
      </c>
      <c r="O14" s="38">
        <v>0</v>
      </c>
      <c r="P14" s="38">
        <v>0</v>
      </c>
      <c r="Q14" s="38">
        <v>27</v>
      </c>
      <c r="R14" s="40">
        <f t="shared" si="1"/>
        <v>4.6426389737324376</v>
      </c>
      <c r="S14" s="40">
        <f t="shared" si="2"/>
        <v>1.4117966469829633</v>
      </c>
      <c r="T14" s="39">
        <f t="shared" si="3"/>
        <v>0.18326206475259621</v>
      </c>
      <c r="V14" s="42">
        <v>140</v>
      </c>
      <c r="W14" s="42">
        <f>140-B14</f>
        <v>-7.3300000000000125</v>
      </c>
    </row>
    <row r="15" spans="1:23">
      <c r="A15" s="23" t="s">
        <v>83</v>
      </c>
      <c r="B15" s="38">
        <v>38.67</v>
      </c>
      <c r="C15" s="38">
        <v>42</v>
      </c>
      <c r="D15" s="38">
        <v>19</v>
      </c>
      <c r="E15" s="38">
        <v>19</v>
      </c>
      <c r="F15" s="38">
        <v>33</v>
      </c>
      <c r="G15" s="38">
        <v>14</v>
      </c>
      <c r="H15" s="38">
        <v>7</v>
      </c>
      <c r="I15" s="38">
        <v>7</v>
      </c>
      <c r="J15" s="38">
        <v>0</v>
      </c>
      <c r="K15" s="38">
        <v>0</v>
      </c>
      <c r="L15" s="38">
        <v>3</v>
      </c>
      <c r="M15" s="38">
        <v>1</v>
      </c>
      <c r="N15" s="39">
        <f>SUM(L15/(L15+M15))</f>
        <v>0.75</v>
      </c>
      <c r="O15" s="38">
        <v>0</v>
      </c>
      <c r="P15" s="38">
        <v>0</v>
      </c>
      <c r="Q15" s="38">
        <v>7</v>
      </c>
      <c r="R15" s="40">
        <f>SUM((E15/B15)*9)</f>
        <v>4.422032583397983</v>
      </c>
      <c r="S15" s="40">
        <f>SUM((C15+G15)/B15)</f>
        <v>1.4481510214636668</v>
      </c>
      <c r="T15" s="39">
        <f>SUM(Q15/B15)</f>
        <v>0.18101887768295835</v>
      </c>
      <c r="V15" s="42">
        <v>122</v>
      </c>
      <c r="W15" s="46">
        <f>122-88.67-B15</f>
        <v>-5.3400000000000034</v>
      </c>
    </row>
    <row r="16" spans="1:23">
      <c r="A16" s="23" t="s">
        <v>62</v>
      </c>
      <c r="B16" s="38">
        <v>176.33</v>
      </c>
      <c r="C16" s="38">
        <v>185</v>
      </c>
      <c r="D16" s="38">
        <v>102</v>
      </c>
      <c r="E16" s="38">
        <v>93</v>
      </c>
      <c r="F16" s="38">
        <v>149</v>
      </c>
      <c r="G16" s="38">
        <v>87</v>
      </c>
      <c r="H16" s="38">
        <v>27</v>
      </c>
      <c r="I16" s="38">
        <v>27</v>
      </c>
      <c r="J16" s="38">
        <v>1</v>
      </c>
      <c r="K16" s="38">
        <v>0</v>
      </c>
      <c r="L16" s="38">
        <v>12</v>
      </c>
      <c r="M16" s="38">
        <v>12</v>
      </c>
      <c r="N16" s="39">
        <f>SUM(L16/(L16+M16))</f>
        <v>0.5</v>
      </c>
      <c r="O16" s="38">
        <v>0</v>
      </c>
      <c r="P16" s="38">
        <v>0</v>
      </c>
      <c r="Q16" s="38">
        <v>34</v>
      </c>
      <c r="R16" s="40">
        <f t="shared" si="1"/>
        <v>4.7467816026767995</v>
      </c>
      <c r="S16" s="40">
        <f t="shared" si="2"/>
        <v>1.5425622412521975</v>
      </c>
      <c r="T16" s="39">
        <f t="shared" si="3"/>
        <v>0.19282028015652469</v>
      </c>
      <c r="V16" s="42">
        <v>181</v>
      </c>
      <c r="W16" s="42">
        <f>181-B16</f>
        <v>4.6699999999999875</v>
      </c>
    </row>
    <row r="17" spans="1:23">
      <c r="A17" s="23" t="s">
        <v>74</v>
      </c>
      <c r="B17" s="38">
        <v>65</v>
      </c>
      <c r="C17" s="38">
        <v>38</v>
      </c>
      <c r="D17" s="38">
        <v>17</v>
      </c>
      <c r="E17" s="38">
        <v>17</v>
      </c>
      <c r="F17" s="38">
        <v>99</v>
      </c>
      <c r="G17" s="38">
        <v>25</v>
      </c>
      <c r="H17" s="38">
        <v>64</v>
      </c>
      <c r="I17" s="38">
        <v>0</v>
      </c>
      <c r="J17" s="38">
        <v>0</v>
      </c>
      <c r="K17" s="38">
        <v>0</v>
      </c>
      <c r="L17" s="38">
        <v>3</v>
      </c>
      <c r="M17" s="38">
        <v>1</v>
      </c>
      <c r="N17" s="39">
        <f>SUM(L17/(L17+M17))</f>
        <v>0.75</v>
      </c>
      <c r="O17" s="38">
        <v>2</v>
      </c>
      <c r="P17" s="38">
        <v>2</v>
      </c>
      <c r="Q17" s="38">
        <v>11</v>
      </c>
      <c r="R17" s="40">
        <f>SUM((E17/B17)*9)</f>
        <v>2.3538461538461539</v>
      </c>
      <c r="S17" s="40">
        <f>SUM((C17+G17)/B17)</f>
        <v>0.96923076923076923</v>
      </c>
      <c r="T17" s="39">
        <f>SUM(Q17/B17)</f>
        <v>0.16923076923076924</v>
      </c>
      <c r="V17" s="42">
        <v>71</v>
      </c>
      <c r="W17" s="42">
        <f>71-B17</f>
        <v>6</v>
      </c>
    </row>
    <row r="18" spans="1:23">
      <c r="A18" s="28" t="s">
        <v>75</v>
      </c>
      <c r="B18" s="38">
        <v>122.33</v>
      </c>
      <c r="C18" s="38">
        <v>135</v>
      </c>
      <c r="D18" s="38">
        <v>74</v>
      </c>
      <c r="E18" s="38">
        <v>72</v>
      </c>
      <c r="F18" s="38">
        <v>113</v>
      </c>
      <c r="G18" s="38">
        <v>72</v>
      </c>
      <c r="H18" s="38">
        <v>20</v>
      </c>
      <c r="I18" s="38">
        <v>20</v>
      </c>
      <c r="J18" s="38">
        <v>0</v>
      </c>
      <c r="K18" s="38">
        <v>0</v>
      </c>
      <c r="L18" s="38">
        <v>6</v>
      </c>
      <c r="M18" s="38">
        <v>9</v>
      </c>
      <c r="N18" s="39">
        <f t="shared" si="0"/>
        <v>0.4</v>
      </c>
      <c r="O18" s="38">
        <v>0</v>
      </c>
      <c r="P18" s="38">
        <v>0</v>
      </c>
      <c r="Q18" s="38">
        <v>25</v>
      </c>
      <c r="R18" s="40">
        <f t="shared" si="1"/>
        <v>5.2971470612278271</v>
      </c>
      <c r="S18" s="40">
        <f t="shared" si="2"/>
        <v>1.6921442001144447</v>
      </c>
      <c r="T18" s="39">
        <f t="shared" si="3"/>
        <v>0.20436524155971553</v>
      </c>
      <c r="V18" s="42">
        <v>176</v>
      </c>
      <c r="W18" s="42">
        <f>176-B18</f>
        <v>53.67</v>
      </c>
    </row>
    <row r="19" spans="1:23">
      <c r="A19" s="23" t="s">
        <v>76</v>
      </c>
      <c r="B19" s="38">
        <v>39.33</v>
      </c>
      <c r="C19" s="38">
        <v>38</v>
      </c>
      <c r="D19" s="38">
        <v>22</v>
      </c>
      <c r="E19" s="38">
        <v>20</v>
      </c>
      <c r="F19" s="38">
        <v>25</v>
      </c>
      <c r="G19" s="38">
        <v>11</v>
      </c>
      <c r="H19" s="38">
        <v>26</v>
      </c>
      <c r="I19" s="38">
        <v>0</v>
      </c>
      <c r="J19" s="38">
        <v>0</v>
      </c>
      <c r="K19" s="38">
        <v>0</v>
      </c>
      <c r="L19" s="38">
        <v>1</v>
      </c>
      <c r="M19" s="38">
        <v>2</v>
      </c>
      <c r="N19" s="39">
        <f>SUM(L19/(L19+M19))</f>
        <v>0.33333333333333331</v>
      </c>
      <c r="O19" s="38">
        <v>1</v>
      </c>
      <c r="P19" s="38">
        <v>0</v>
      </c>
      <c r="Q19" s="38">
        <v>7</v>
      </c>
      <c r="R19" s="40">
        <f t="shared" si="1"/>
        <v>4.5766590389016013</v>
      </c>
      <c r="S19" s="40">
        <f t="shared" si="2"/>
        <v>1.245868293923214</v>
      </c>
      <c r="T19" s="39">
        <f t="shared" si="3"/>
        <v>0.17798118484617342</v>
      </c>
      <c r="V19" s="42">
        <v>46</v>
      </c>
      <c r="W19" s="42">
        <f>46-B19</f>
        <v>6.6700000000000017</v>
      </c>
    </row>
    <row r="20" spans="1:23">
      <c r="A20" s="23" t="s">
        <v>89</v>
      </c>
      <c r="B20" s="38">
        <v>6</v>
      </c>
      <c r="C20" s="38">
        <v>5</v>
      </c>
      <c r="D20" s="38">
        <v>2</v>
      </c>
      <c r="E20" s="38">
        <v>2</v>
      </c>
      <c r="F20" s="38">
        <v>11</v>
      </c>
      <c r="G20" s="38">
        <v>2</v>
      </c>
      <c r="H20" s="38">
        <v>11</v>
      </c>
      <c r="I20" s="38">
        <v>0</v>
      </c>
      <c r="J20" s="38">
        <v>0</v>
      </c>
      <c r="K20" s="38">
        <v>0</v>
      </c>
      <c r="L20" s="38">
        <v>2</v>
      </c>
      <c r="M20" s="38">
        <v>0</v>
      </c>
      <c r="N20" s="39">
        <f>SUM(L20/(L20+M20))</f>
        <v>1</v>
      </c>
      <c r="O20" s="38">
        <v>0</v>
      </c>
      <c r="P20" s="38">
        <v>0</v>
      </c>
      <c r="Q20" s="38">
        <v>1</v>
      </c>
      <c r="R20" s="40">
        <f>SUM((E20/B20)*9)</f>
        <v>3</v>
      </c>
      <c r="S20" s="40">
        <f>SUM((C20+G20)/B20)</f>
        <v>1.1666666666666667</v>
      </c>
      <c r="T20" s="39">
        <f>SUM(Q20/B20)</f>
        <v>0.16666666666666666</v>
      </c>
      <c r="V20" s="42">
        <v>41</v>
      </c>
      <c r="W20" s="42">
        <f>V20-23.33-B20</f>
        <v>11.670000000000002</v>
      </c>
    </row>
    <row r="21" spans="1:23">
      <c r="A21" s="23" t="s">
        <v>86</v>
      </c>
      <c r="B21" s="38">
        <v>14.33</v>
      </c>
      <c r="C21" s="38">
        <v>10</v>
      </c>
      <c r="D21" s="38">
        <v>3</v>
      </c>
      <c r="E21" s="38">
        <v>3</v>
      </c>
      <c r="F21" s="38">
        <v>15</v>
      </c>
      <c r="G21" s="38">
        <v>5</v>
      </c>
      <c r="H21" s="38">
        <v>18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9" t="e">
        <f>SUM(L21/(L21+M21))</f>
        <v>#DIV/0!</v>
      </c>
      <c r="O21" s="38">
        <v>1</v>
      </c>
      <c r="P21" s="38">
        <v>2</v>
      </c>
      <c r="Q21" s="38">
        <v>2</v>
      </c>
      <c r="R21" s="40">
        <f>SUM((E21/B21)*9)</f>
        <v>1.884159106769016</v>
      </c>
      <c r="S21" s="40">
        <f>SUM((C21+G21)/B21)</f>
        <v>1.0467550593161201</v>
      </c>
      <c r="T21" s="39">
        <f>SUM(Q21/B21)</f>
        <v>0.13956734124214934</v>
      </c>
      <c r="V21" s="42">
        <v>24</v>
      </c>
      <c r="W21" s="42">
        <f>V21-B21</f>
        <v>9.67</v>
      </c>
    </row>
    <row r="22" spans="1:23">
      <c r="A22" s="23" t="s">
        <v>63</v>
      </c>
      <c r="B22" s="38">
        <v>37</v>
      </c>
      <c r="C22" s="38">
        <v>41</v>
      </c>
      <c r="D22" s="38">
        <v>25</v>
      </c>
      <c r="E22" s="38">
        <v>24</v>
      </c>
      <c r="F22" s="38">
        <v>42</v>
      </c>
      <c r="G22" s="38">
        <v>19</v>
      </c>
      <c r="H22" s="38">
        <v>7</v>
      </c>
      <c r="I22" s="38">
        <v>7</v>
      </c>
      <c r="J22" s="38">
        <v>0</v>
      </c>
      <c r="K22" s="38">
        <v>0</v>
      </c>
      <c r="L22" s="38">
        <v>1</v>
      </c>
      <c r="M22" s="38">
        <v>3</v>
      </c>
      <c r="N22" s="39">
        <f t="shared" si="0"/>
        <v>0.25</v>
      </c>
      <c r="O22" s="38">
        <v>0</v>
      </c>
      <c r="P22" s="38">
        <v>0</v>
      </c>
      <c r="Q22" s="38">
        <v>5</v>
      </c>
      <c r="R22" s="40">
        <f t="shared" si="1"/>
        <v>5.8378378378378386</v>
      </c>
      <c r="S22" s="40">
        <f t="shared" si="2"/>
        <v>1.6216216216216217</v>
      </c>
      <c r="T22" s="39">
        <f t="shared" si="3"/>
        <v>0.13513513513513514</v>
      </c>
      <c r="V22" s="42">
        <v>123</v>
      </c>
      <c r="W22" s="42">
        <f>V22-B22</f>
        <v>86</v>
      </c>
    </row>
    <row r="23" spans="1:23">
      <c r="A23" s="23" t="s">
        <v>87</v>
      </c>
      <c r="B23" s="38">
        <v>10</v>
      </c>
      <c r="C23" s="38">
        <v>9</v>
      </c>
      <c r="D23" s="38">
        <v>3</v>
      </c>
      <c r="E23" s="38">
        <v>3</v>
      </c>
      <c r="F23" s="38">
        <v>12</v>
      </c>
      <c r="G23" s="38">
        <v>1</v>
      </c>
      <c r="H23" s="38">
        <v>13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9" t="e">
        <f>SUM(L23/(L23+M23))</f>
        <v>#DIV/0!</v>
      </c>
      <c r="O23" s="38">
        <v>1</v>
      </c>
      <c r="P23" s="38">
        <v>0</v>
      </c>
      <c r="Q23" s="38">
        <v>1</v>
      </c>
      <c r="R23" s="40">
        <f>SUM((E23/B23)*9)</f>
        <v>2.6999999999999997</v>
      </c>
      <c r="S23" s="40">
        <f>SUM((C23+G23)/B23)</f>
        <v>1</v>
      </c>
      <c r="T23" s="39">
        <f>SUM(Q23/B23)</f>
        <v>0.1</v>
      </c>
      <c r="V23" s="42">
        <v>32</v>
      </c>
      <c r="W23" s="42">
        <f>V23-B23</f>
        <v>22</v>
      </c>
    </row>
    <row r="24" spans="1:23">
      <c r="A24" s="23" t="s">
        <v>77</v>
      </c>
      <c r="B24" s="38">
        <v>25</v>
      </c>
      <c r="C24" s="38">
        <v>13</v>
      </c>
      <c r="D24" s="38">
        <v>6</v>
      </c>
      <c r="E24" s="38">
        <v>6</v>
      </c>
      <c r="F24" s="38">
        <v>44</v>
      </c>
      <c r="G24" s="38">
        <v>18</v>
      </c>
      <c r="H24" s="38">
        <v>24</v>
      </c>
      <c r="I24" s="38">
        <v>0</v>
      </c>
      <c r="J24" s="38">
        <v>0</v>
      </c>
      <c r="K24" s="38">
        <v>0</v>
      </c>
      <c r="L24" s="38">
        <v>2</v>
      </c>
      <c r="M24" s="38">
        <v>2</v>
      </c>
      <c r="N24" s="39">
        <f t="shared" si="0"/>
        <v>0.5</v>
      </c>
      <c r="O24" s="38">
        <v>2</v>
      </c>
      <c r="P24" s="38">
        <v>2</v>
      </c>
      <c r="Q24" s="38">
        <v>1</v>
      </c>
      <c r="R24" s="40">
        <f>SUM((E24/B24)*9)</f>
        <v>2.16</v>
      </c>
      <c r="S24" s="40">
        <f>SUM((C24+G24)/B24)</f>
        <v>1.24</v>
      </c>
      <c r="T24" s="39">
        <f>SUM(Q24/B24)</f>
        <v>0.04</v>
      </c>
      <c r="V24" s="42">
        <v>23</v>
      </c>
      <c r="W24" s="42">
        <f>23-B24</f>
        <v>-2</v>
      </c>
    </row>
    <row r="25" spans="1:23">
      <c r="A25" s="23" t="s">
        <v>64</v>
      </c>
      <c r="B25" s="38">
        <v>60</v>
      </c>
      <c r="C25" s="38">
        <v>36</v>
      </c>
      <c r="D25" s="38">
        <v>19</v>
      </c>
      <c r="E25" s="38">
        <v>19</v>
      </c>
      <c r="F25" s="38">
        <v>71</v>
      </c>
      <c r="G25" s="38">
        <v>19</v>
      </c>
      <c r="H25" s="38">
        <v>61</v>
      </c>
      <c r="I25" s="38">
        <v>0</v>
      </c>
      <c r="J25" s="38">
        <v>0</v>
      </c>
      <c r="K25" s="38">
        <v>0</v>
      </c>
      <c r="L25" s="38">
        <v>3</v>
      </c>
      <c r="M25" s="38">
        <v>4</v>
      </c>
      <c r="N25" s="39">
        <f t="shared" si="0"/>
        <v>0.42857142857142855</v>
      </c>
      <c r="O25" s="38">
        <v>19</v>
      </c>
      <c r="P25" s="38">
        <v>4</v>
      </c>
      <c r="Q25" s="38">
        <v>9</v>
      </c>
      <c r="R25" s="40">
        <f>SUM((E25/B25)*9)</f>
        <v>2.8499999999999996</v>
      </c>
      <c r="S25" s="40">
        <f>SUM((C25+G25)/B25)</f>
        <v>0.91666666666666663</v>
      </c>
      <c r="T25" s="39">
        <f>SUM(Q25/B25)</f>
        <v>0.15</v>
      </c>
      <c r="V25" s="42">
        <v>60</v>
      </c>
      <c r="W25" s="42">
        <f>60-B25</f>
        <v>0</v>
      </c>
    </row>
    <row r="26" spans="1:23">
      <c r="A26" s="23" t="s">
        <v>65</v>
      </c>
      <c r="B26" s="38">
        <v>63.67</v>
      </c>
      <c r="C26" s="38">
        <v>84</v>
      </c>
      <c r="D26" s="38">
        <v>43</v>
      </c>
      <c r="E26" s="38">
        <v>40</v>
      </c>
      <c r="F26" s="38">
        <v>56</v>
      </c>
      <c r="G26" s="38">
        <v>24</v>
      </c>
      <c r="H26" s="38">
        <v>51</v>
      </c>
      <c r="I26" s="38">
        <v>0</v>
      </c>
      <c r="J26" s="38">
        <v>0</v>
      </c>
      <c r="K26" s="38">
        <v>0</v>
      </c>
      <c r="L26" s="38">
        <v>3</v>
      </c>
      <c r="M26" s="38">
        <v>2</v>
      </c>
      <c r="N26" s="39">
        <f t="shared" si="0"/>
        <v>0.6</v>
      </c>
      <c r="O26" s="38">
        <v>1</v>
      </c>
      <c r="P26" s="38">
        <v>3</v>
      </c>
      <c r="Q26" s="38">
        <v>9</v>
      </c>
      <c r="R26" s="40">
        <f t="shared" si="1"/>
        <v>5.6541542327626821</v>
      </c>
      <c r="S26" s="40">
        <f t="shared" si="2"/>
        <v>1.6962462698288048</v>
      </c>
      <c r="T26" s="39">
        <f t="shared" si="3"/>
        <v>0.14135385581906706</v>
      </c>
      <c r="V26" s="42">
        <v>66</v>
      </c>
      <c r="W26" s="42">
        <f>66-B26</f>
        <v>2.3299999999999983</v>
      </c>
    </row>
    <row r="27" spans="1:23">
      <c r="A27" s="23"/>
      <c r="B27" s="24"/>
      <c r="C27" s="25"/>
      <c r="D27" s="25"/>
      <c r="E27" s="24"/>
      <c r="F27" s="25"/>
      <c r="G27" s="25"/>
      <c r="H27" s="24"/>
      <c r="I27" s="25"/>
      <c r="J27" s="25"/>
      <c r="K27" s="25"/>
      <c r="L27" s="24"/>
      <c r="M27" s="24"/>
      <c r="N27" s="26"/>
      <c r="O27" s="25"/>
      <c r="P27" s="25"/>
      <c r="Q27" s="25"/>
      <c r="R27" s="27"/>
      <c r="S27" s="26"/>
      <c r="T27" s="26"/>
    </row>
    <row r="28" spans="1:23">
      <c r="A28" s="29" t="s">
        <v>43</v>
      </c>
      <c r="B28" s="30">
        <f t="shared" ref="B28:M28" si="4">SUM(B2:B26)</f>
        <v>1167.6600000000003</v>
      </c>
      <c r="C28" s="31">
        <f t="shared" si="4"/>
        <v>1144</v>
      </c>
      <c r="D28" s="31">
        <f t="shared" si="4"/>
        <v>587</v>
      </c>
      <c r="E28" s="32">
        <f t="shared" si="4"/>
        <v>552</v>
      </c>
      <c r="F28" s="31">
        <f t="shared" si="4"/>
        <v>1144</v>
      </c>
      <c r="G28" s="31">
        <f t="shared" si="4"/>
        <v>497</v>
      </c>
      <c r="H28" s="32">
        <f t="shared" si="4"/>
        <v>526</v>
      </c>
      <c r="I28" s="31">
        <f t="shared" si="4"/>
        <v>130</v>
      </c>
      <c r="J28" s="31">
        <f t="shared" si="4"/>
        <v>3</v>
      </c>
      <c r="K28" s="31">
        <f t="shared" si="4"/>
        <v>1</v>
      </c>
      <c r="L28" s="32">
        <f t="shared" si="4"/>
        <v>71</v>
      </c>
      <c r="M28" s="32">
        <f t="shared" si="4"/>
        <v>59</v>
      </c>
      <c r="N28" s="33">
        <f>SUM(L28/(L28+M28))</f>
        <v>0.5461538461538461</v>
      </c>
      <c r="O28" s="31">
        <f>SUM(O2:O26)</f>
        <v>36</v>
      </c>
      <c r="P28" s="31">
        <f>SUM(P2:P26)</f>
        <v>21</v>
      </c>
      <c r="Q28" s="31">
        <f>SUM(Q2:Q26)</f>
        <v>184</v>
      </c>
      <c r="R28" s="30">
        <f>SUM((E28/B28)*9)</f>
        <v>4.2546631724988426</v>
      </c>
      <c r="S28" s="30">
        <f>SUM((C28+G28)/B28)</f>
        <v>1.4053748522686396</v>
      </c>
      <c r="T28" s="33">
        <f>SUM(Q28/B28)</f>
        <v>0.15758011749995715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dcterms:created xsi:type="dcterms:W3CDTF">2018-04-12T02:30:39Z</dcterms:created>
  <dcterms:modified xsi:type="dcterms:W3CDTF">2018-11-10T13:07:18Z</dcterms:modified>
</cp:coreProperties>
</file>