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9 Season\"/>
    </mc:Choice>
  </mc:AlternateContent>
  <xr:revisionPtr revIDLastSave="0" documentId="8_{EE6CF161-4575-4964-A709-774564471262}" xr6:coauthVersionLast="45" xr6:coauthVersionMax="45" xr10:uidLastSave="{00000000-0000-0000-0000-000000000000}"/>
  <bookViews>
    <workbookView xWindow="-120" yWindow="-120" windowWidth="29040" windowHeight="15840" xr2:uid="{D0DD2257-A8A8-42A5-9B61-DE1C739214A7}"/>
  </bookViews>
  <sheets>
    <sheet name="Stats2019" sheetId="1" r:id="rId1"/>
  </sheets>
  <definedNames>
    <definedName name="_xlnm._FilterDatabase" localSheetId="0" hidden="1">Stats2019!$A$3:$AC$32</definedName>
    <definedName name="_xlnm.Print_Area" localSheetId="0">Stats2019!$A$3:$AC$68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79" i="1" l="1"/>
  <c r="V79" i="1"/>
  <c r="U79" i="1"/>
  <c r="T79" i="1"/>
  <c r="S79" i="1"/>
  <c r="AC79" i="1" s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C78" i="1"/>
  <c r="AB78" i="1"/>
  <c r="AA78" i="1"/>
  <c r="Z78" i="1"/>
  <c r="Y78" i="1"/>
  <c r="X78" i="1"/>
  <c r="AC77" i="1"/>
  <c r="AB77" i="1"/>
  <c r="AA77" i="1"/>
  <c r="Z77" i="1"/>
  <c r="Y77" i="1"/>
  <c r="X77" i="1"/>
  <c r="AC76" i="1"/>
  <c r="AB76" i="1"/>
  <c r="AA76" i="1"/>
  <c r="Z76" i="1"/>
  <c r="Y76" i="1"/>
  <c r="X76" i="1"/>
  <c r="AC75" i="1"/>
  <c r="AB75" i="1"/>
  <c r="AA75" i="1"/>
  <c r="Z75" i="1"/>
  <c r="Y75" i="1"/>
  <c r="X75" i="1"/>
  <c r="W67" i="1"/>
  <c r="V67" i="1"/>
  <c r="U67" i="1"/>
  <c r="T67" i="1"/>
  <c r="T69" i="1" s="1"/>
  <c r="S67" i="1"/>
  <c r="R67" i="1"/>
  <c r="Q67" i="1"/>
  <c r="P67" i="1"/>
  <c r="O67" i="1"/>
  <c r="N67" i="1"/>
  <c r="M67" i="1"/>
  <c r="L67" i="1"/>
  <c r="L69" i="1" s="1"/>
  <c r="K67" i="1"/>
  <c r="J67" i="1"/>
  <c r="I67" i="1"/>
  <c r="H67" i="1"/>
  <c r="G67" i="1"/>
  <c r="G69" i="1" s="1"/>
  <c r="F67" i="1"/>
  <c r="F69" i="1" s="1"/>
  <c r="E67" i="1"/>
  <c r="B67" i="1"/>
  <c r="AC66" i="1"/>
  <c r="AB66" i="1"/>
  <c r="AA66" i="1"/>
  <c r="Z66" i="1"/>
  <c r="Y66" i="1"/>
  <c r="X66" i="1"/>
  <c r="AC65" i="1"/>
  <c r="AB65" i="1"/>
  <c r="AA65" i="1"/>
  <c r="Z65" i="1"/>
  <c r="Y65" i="1"/>
  <c r="X65" i="1"/>
  <c r="AC64" i="1"/>
  <c r="AB64" i="1"/>
  <c r="AA64" i="1"/>
  <c r="Z64" i="1"/>
  <c r="Y64" i="1"/>
  <c r="X64" i="1"/>
  <c r="AC63" i="1"/>
  <c r="AB63" i="1"/>
  <c r="AA63" i="1"/>
  <c r="Z63" i="1"/>
  <c r="Y63" i="1"/>
  <c r="X63" i="1"/>
  <c r="AC62" i="1"/>
  <c r="AB62" i="1"/>
  <c r="AA62" i="1"/>
  <c r="Z62" i="1"/>
  <c r="Y62" i="1"/>
  <c r="X62" i="1"/>
  <c r="AC61" i="1"/>
  <c r="AB61" i="1"/>
  <c r="AA61" i="1"/>
  <c r="Z61" i="1"/>
  <c r="Y61" i="1"/>
  <c r="X61" i="1"/>
  <c r="AC60" i="1"/>
  <c r="AB60" i="1"/>
  <c r="AA60" i="1"/>
  <c r="Z60" i="1"/>
  <c r="Y60" i="1"/>
  <c r="X60" i="1"/>
  <c r="AC59" i="1"/>
  <c r="AB59" i="1"/>
  <c r="AA59" i="1"/>
  <c r="Z59" i="1"/>
  <c r="Y59" i="1"/>
  <c r="X59" i="1"/>
  <c r="AC58" i="1"/>
  <c r="AB58" i="1"/>
  <c r="AA58" i="1"/>
  <c r="Z58" i="1"/>
  <c r="Y58" i="1"/>
  <c r="X58" i="1"/>
  <c r="AC57" i="1"/>
  <c r="AB57" i="1"/>
  <c r="AA57" i="1"/>
  <c r="Z57" i="1"/>
  <c r="Y57" i="1"/>
  <c r="X57" i="1"/>
  <c r="AC56" i="1"/>
  <c r="AB56" i="1"/>
  <c r="AA56" i="1"/>
  <c r="Z56" i="1"/>
  <c r="Y56" i="1"/>
  <c r="X56" i="1"/>
  <c r="AC55" i="1"/>
  <c r="AB55" i="1"/>
  <c r="AA55" i="1"/>
  <c r="Z55" i="1"/>
  <c r="Y55" i="1"/>
  <c r="X55" i="1"/>
  <c r="AC54" i="1"/>
  <c r="AB54" i="1"/>
  <c r="AA54" i="1"/>
  <c r="Z54" i="1"/>
  <c r="Y54" i="1"/>
  <c r="X54" i="1"/>
  <c r="AC53" i="1"/>
  <c r="AB53" i="1"/>
  <c r="AA53" i="1"/>
  <c r="Z53" i="1"/>
  <c r="Y53" i="1"/>
  <c r="X53" i="1"/>
  <c r="AC52" i="1"/>
  <c r="AB52" i="1"/>
  <c r="AA52" i="1"/>
  <c r="Z52" i="1"/>
  <c r="Y52" i="1"/>
  <c r="X52" i="1"/>
  <c r="AC51" i="1"/>
  <c r="AB51" i="1"/>
  <c r="AA51" i="1"/>
  <c r="Z51" i="1"/>
  <c r="Y51" i="1"/>
  <c r="X51" i="1"/>
  <c r="AC50" i="1"/>
  <c r="AB50" i="1"/>
  <c r="AA50" i="1"/>
  <c r="Z50" i="1"/>
  <c r="Y50" i="1"/>
  <c r="X50" i="1"/>
  <c r="AC49" i="1"/>
  <c r="AB49" i="1"/>
  <c r="AA49" i="1"/>
  <c r="Z49" i="1"/>
  <c r="Y49" i="1"/>
  <c r="X49" i="1"/>
  <c r="AC48" i="1"/>
  <c r="AB48" i="1"/>
  <c r="AA48" i="1"/>
  <c r="Z48" i="1"/>
  <c r="Y48" i="1"/>
  <c r="X48" i="1"/>
  <c r="AC47" i="1"/>
  <c r="AB47" i="1"/>
  <c r="AA47" i="1"/>
  <c r="Z47" i="1"/>
  <c r="Y47" i="1"/>
  <c r="X47" i="1"/>
  <c r="AC46" i="1"/>
  <c r="AB46" i="1"/>
  <c r="AA46" i="1"/>
  <c r="Z46" i="1"/>
  <c r="Y46" i="1"/>
  <c r="X46" i="1"/>
  <c r="AC45" i="1"/>
  <c r="AB45" i="1"/>
  <c r="AA45" i="1"/>
  <c r="Z45" i="1"/>
  <c r="Y45" i="1"/>
  <c r="X45" i="1"/>
  <c r="T42" i="1"/>
  <c r="G38" i="1"/>
  <c r="G37" i="1"/>
  <c r="O35" i="1"/>
  <c r="I35" i="1"/>
  <c r="L34" i="1"/>
  <c r="L36" i="1" s="1"/>
  <c r="W33" i="1"/>
  <c r="W35" i="1" s="1"/>
  <c r="V33" i="1"/>
  <c r="U33" i="1"/>
  <c r="U35" i="1" s="1"/>
  <c r="T33" i="1"/>
  <c r="T34" i="1" s="1"/>
  <c r="T36" i="1" s="1"/>
  <c r="S33" i="1"/>
  <c r="R33" i="1"/>
  <c r="Q33" i="1"/>
  <c r="P33" i="1"/>
  <c r="P35" i="1" s="1"/>
  <c r="O33" i="1"/>
  <c r="O34" i="1" s="1"/>
  <c r="O36" i="1" s="1"/>
  <c r="N33" i="1"/>
  <c r="N34" i="1" s="1"/>
  <c r="N36" i="1" s="1"/>
  <c r="M33" i="1"/>
  <c r="L33" i="1"/>
  <c r="K33" i="1"/>
  <c r="J33" i="1"/>
  <c r="I33" i="1"/>
  <c r="AC68" i="1" s="1"/>
  <c r="H33" i="1"/>
  <c r="G33" i="1"/>
  <c r="G35" i="1" s="1"/>
  <c r="F33" i="1"/>
  <c r="X33" i="1" s="1"/>
  <c r="X36" i="1" s="1"/>
  <c r="E33" i="1"/>
  <c r="E34" i="1" s="1"/>
  <c r="E36" i="1" s="1"/>
  <c r="B33" i="1"/>
  <c r="Z32" i="1"/>
  <c r="Y32" i="1"/>
  <c r="X32" i="1"/>
  <c r="AC31" i="1"/>
  <c r="AB31" i="1"/>
  <c r="AA31" i="1"/>
  <c r="Z31" i="1"/>
  <c r="Y31" i="1"/>
  <c r="X31" i="1"/>
  <c r="AC30" i="1"/>
  <c r="AB30" i="1"/>
  <c r="AA30" i="1"/>
  <c r="Z30" i="1"/>
  <c r="Y30" i="1"/>
  <c r="X30" i="1"/>
  <c r="AB29" i="1"/>
  <c r="AC29" i="1" s="1"/>
  <c r="AA29" i="1"/>
  <c r="Z29" i="1"/>
  <c r="Y29" i="1"/>
  <c r="X29" i="1"/>
  <c r="Z28" i="1"/>
  <c r="Y28" i="1"/>
  <c r="AA28" i="1" s="1"/>
  <c r="X28" i="1"/>
  <c r="Z27" i="1"/>
  <c r="Y27" i="1"/>
  <c r="X27" i="1"/>
  <c r="Z26" i="1"/>
  <c r="Y26" i="1"/>
  <c r="X26" i="1"/>
  <c r="Z25" i="1"/>
  <c r="Y25" i="1"/>
  <c r="AB25" i="1" s="1"/>
  <c r="AC25" i="1" s="1"/>
  <c r="X25" i="1"/>
  <c r="Z24" i="1"/>
  <c r="Y24" i="1"/>
  <c r="AA24" i="1" s="1"/>
  <c r="X24" i="1"/>
  <c r="Z23" i="1"/>
  <c r="Y23" i="1"/>
  <c r="X23" i="1"/>
  <c r="Z22" i="1"/>
  <c r="Y22" i="1"/>
  <c r="AB22" i="1" s="1"/>
  <c r="AC22" i="1" s="1"/>
  <c r="X22" i="1"/>
  <c r="AB21" i="1"/>
  <c r="AC21" i="1" s="1"/>
  <c r="Z21" i="1"/>
  <c r="Y21" i="1"/>
  <c r="AA21" i="1" s="1"/>
  <c r="X21" i="1"/>
  <c r="Z20" i="1"/>
  <c r="Y20" i="1"/>
  <c r="X20" i="1"/>
  <c r="AB19" i="1"/>
  <c r="AC19" i="1" s="1"/>
  <c r="Z19" i="1"/>
  <c r="Y19" i="1"/>
  <c r="X19" i="1"/>
  <c r="Z18" i="1"/>
  <c r="Y18" i="1"/>
  <c r="X18" i="1"/>
  <c r="Z17" i="1"/>
  <c r="Y17" i="1"/>
  <c r="AB17" i="1" s="1"/>
  <c r="AC17" i="1" s="1"/>
  <c r="X17" i="1"/>
  <c r="Z16" i="1"/>
  <c r="Y16" i="1"/>
  <c r="X16" i="1"/>
  <c r="Z15" i="1"/>
  <c r="Y15" i="1"/>
  <c r="AA15" i="1" s="1"/>
  <c r="X15" i="1"/>
  <c r="Z14" i="1"/>
  <c r="Y14" i="1"/>
  <c r="AB14" i="1" s="1"/>
  <c r="AC14" i="1" s="1"/>
  <c r="X14" i="1"/>
  <c r="AB13" i="1"/>
  <c r="AC13" i="1" s="1"/>
  <c r="Z13" i="1"/>
  <c r="Y13" i="1"/>
  <c r="X13" i="1"/>
  <c r="Z12" i="1"/>
  <c r="Y12" i="1"/>
  <c r="AA12" i="1" s="1"/>
  <c r="X12" i="1"/>
  <c r="Z11" i="1"/>
  <c r="Y11" i="1"/>
  <c r="AB11" i="1" s="1"/>
  <c r="AC11" i="1" s="1"/>
  <c r="X11" i="1"/>
  <c r="Z10" i="1"/>
  <c r="Y10" i="1"/>
  <c r="AA10" i="1" s="1"/>
  <c r="X10" i="1"/>
  <c r="Z9" i="1"/>
  <c r="Y9" i="1"/>
  <c r="AB9" i="1" s="1"/>
  <c r="AC9" i="1" s="1"/>
  <c r="X9" i="1"/>
  <c r="Z8" i="1"/>
  <c r="Y8" i="1"/>
  <c r="X8" i="1"/>
  <c r="AB7" i="1"/>
  <c r="AC7" i="1" s="1"/>
  <c r="Z7" i="1"/>
  <c r="Y7" i="1"/>
  <c r="X7" i="1"/>
  <c r="Z6" i="1"/>
  <c r="Y6" i="1"/>
  <c r="AB6" i="1" s="1"/>
  <c r="AC6" i="1" s="1"/>
  <c r="X6" i="1"/>
  <c r="AB5" i="1"/>
  <c r="AC5" i="1" s="1"/>
  <c r="Z5" i="1"/>
  <c r="Y5" i="1"/>
  <c r="X5" i="1"/>
  <c r="Z4" i="1"/>
  <c r="Y4" i="1"/>
  <c r="AA4" i="1" s="1"/>
  <c r="X4" i="1"/>
  <c r="E69" i="1" l="1"/>
  <c r="M37" i="1"/>
  <c r="N69" i="1"/>
  <c r="V69" i="1"/>
  <c r="O69" i="1"/>
  <c r="W69" i="1"/>
  <c r="AA23" i="1"/>
  <c r="Y67" i="1"/>
  <c r="Y70" i="1" s="1"/>
  <c r="AA5" i="1"/>
  <c r="AA17" i="1"/>
  <c r="AA25" i="1"/>
  <c r="L35" i="1"/>
  <c r="T35" i="1"/>
  <c r="M35" i="1"/>
  <c r="AA67" i="1"/>
  <c r="AB70" i="1" s="1"/>
  <c r="M69" i="1"/>
  <c r="V35" i="1"/>
  <c r="U34" i="1"/>
  <c r="U36" i="1" s="1"/>
  <c r="V34" i="1"/>
  <c r="V36" i="1" s="1"/>
  <c r="Q35" i="1"/>
  <c r="T68" i="1"/>
  <c r="T70" i="1" s="1"/>
  <c r="U69" i="1"/>
  <c r="AB15" i="1"/>
  <c r="AC15" i="1" s="1"/>
  <c r="AA22" i="1"/>
  <c r="I37" i="1"/>
  <c r="Z33" i="1"/>
  <c r="Z36" i="1" s="1"/>
  <c r="E35" i="1"/>
  <c r="L68" i="1"/>
  <c r="L70" i="1" s="1"/>
  <c r="AB23" i="1"/>
  <c r="AC23" i="1" s="1"/>
  <c r="AA6" i="1"/>
  <c r="AA14" i="1"/>
  <c r="J69" i="1"/>
  <c r="R69" i="1"/>
  <c r="AA7" i="1"/>
  <c r="AA9" i="1"/>
  <c r="AA32" i="1"/>
  <c r="F34" i="1"/>
  <c r="F36" i="1" s="1"/>
  <c r="H35" i="1"/>
  <c r="K69" i="1"/>
  <c r="S69" i="1"/>
  <c r="AB10" i="1"/>
  <c r="AC10" i="1" s="1"/>
  <c r="W34" i="1"/>
  <c r="W36" i="1" s="1"/>
  <c r="M34" i="1"/>
  <c r="M36" i="1" s="1"/>
  <c r="AB20" i="1"/>
  <c r="AC20" i="1" s="1"/>
  <c r="AA20" i="1"/>
  <c r="K68" i="1"/>
  <c r="K70" i="1" s="1"/>
  <c r="AB18" i="1"/>
  <c r="AC18" i="1" s="1"/>
  <c r="AA26" i="1"/>
  <c r="AB26" i="1"/>
  <c r="AC26" i="1" s="1"/>
  <c r="AA11" i="1"/>
  <c r="AA13" i="1"/>
  <c r="AB27" i="1"/>
  <c r="AC27" i="1" s="1"/>
  <c r="AA27" i="1"/>
  <c r="J34" i="1"/>
  <c r="J36" i="1" s="1"/>
  <c r="J35" i="1"/>
  <c r="R34" i="1"/>
  <c r="R36" i="1" s="1"/>
  <c r="R37" i="1"/>
  <c r="R35" i="1"/>
  <c r="F68" i="1"/>
  <c r="F70" i="1" s="1"/>
  <c r="N68" i="1"/>
  <c r="N70" i="1" s="1"/>
  <c r="V68" i="1"/>
  <c r="V70" i="1" s="1"/>
  <c r="S68" i="1"/>
  <c r="S70" i="1" s="1"/>
  <c r="AB4" i="1"/>
  <c r="AA16" i="1"/>
  <c r="AB16" i="1"/>
  <c r="AC16" i="1" s="1"/>
  <c r="AA18" i="1"/>
  <c r="AB28" i="1"/>
  <c r="AC28" i="1" s="1"/>
  <c r="K35" i="1"/>
  <c r="K34" i="1"/>
  <c r="K36" i="1" s="1"/>
  <c r="S35" i="1"/>
  <c r="S34" i="1"/>
  <c r="S36" i="1" s="1"/>
  <c r="G68" i="1"/>
  <c r="G70" i="1" s="1"/>
  <c r="O68" i="1"/>
  <c r="O70" i="1" s="1"/>
  <c r="W68" i="1"/>
  <c r="W70" i="1" s="1"/>
  <c r="AA8" i="1"/>
  <c r="AB8" i="1"/>
  <c r="AC8" i="1" s="1"/>
  <c r="AB12" i="1"/>
  <c r="AC12" i="1" s="1"/>
  <c r="AA19" i="1"/>
  <c r="H68" i="1"/>
  <c r="H70" i="1" s="1"/>
  <c r="M71" i="1"/>
  <c r="AB67" i="1"/>
  <c r="AA70" i="1" s="1"/>
  <c r="H69" i="1"/>
  <c r="P71" i="1"/>
  <c r="P68" i="1"/>
  <c r="P70" i="1" s="1"/>
  <c r="P34" i="1"/>
  <c r="P36" i="1" s="1"/>
  <c r="Q34" i="1"/>
  <c r="Q36" i="1" s="1"/>
  <c r="I34" i="1"/>
  <c r="I36" i="1" s="1"/>
  <c r="H34" i="1"/>
  <c r="H36" i="1" s="1"/>
  <c r="P69" i="1"/>
  <c r="U68" i="1"/>
  <c r="U70" i="1" s="1"/>
  <c r="M68" i="1"/>
  <c r="M70" i="1" s="1"/>
  <c r="E68" i="1"/>
  <c r="E70" i="1" s="1"/>
  <c r="R68" i="1"/>
  <c r="R70" i="1" s="1"/>
  <c r="J68" i="1"/>
  <c r="J70" i="1" s="1"/>
  <c r="X67" i="1"/>
  <c r="X70" i="1" s="1"/>
  <c r="I71" i="1"/>
  <c r="I69" i="1"/>
  <c r="I72" i="1"/>
  <c r="I68" i="1"/>
  <c r="I70" i="1" s="1"/>
  <c r="Q69" i="1"/>
  <c r="Q68" i="1"/>
  <c r="Q70" i="1" s="1"/>
  <c r="AB24" i="1"/>
  <c r="AC24" i="1" s="1"/>
  <c r="AB32" i="1"/>
  <c r="AC32" i="1" s="1"/>
  <c r="Y33" i="1"/>
  <c r="F35" i="1"/>
  <c r="N35" i="1"/>
  <c r="I38" i="1"/>
  <c r="G34" i="1"/>
  <c r="G36" i="1" s="1"/>
  <c r="Z67" i="1"/>
  <c r="Z70" i="1" s="1"/>
  <c r="AC67" i="1"/>
  <c r="AC70" i="1" s="1"/>
  <c r="Y36" i="1" l="1"/>
  <c r="AB33" i="1"/>
  <c r="AC33" i="1" s="1"/>
  <c r="AA33" i="1"/>
  <c r="AA36" i="1" s="1"/>
  <c r="AB34" i="1"/>
  <c r="AC4" i="1"/>
</calcChain>
</file>

<file path=xl/sharedStrings.xml><?xml version="1.0" encoding="utf-8"?>
<sst xmlns="http://schemas.openxmlformats.org/spreadsheetml/2006/main" count="214" uniqueCount="125">
  <si>
    <t>RPT_bat_stats</t>
  </si>
  <si>
    <t>Quota</t>
  </si>
  <si>
    <t>Left</t>
  </si>
  <si>
    <t>Bats</t>
  </si>
  <si>
    <t>Name</t>
  </si>
  <si>
    <t>GP</t>
  </si>
  <si>
    <t>AB</t>
  </si>
  <si>
    <t>PA</t>
  </si>
  <si>
    <t>Hits</t>
  </si>
  <si>
    <t>RS</t>
  </si>
  <si>
    <t>RBI</t>
  </si>
  <si>
    <t>2B</t>
  </si>
  <si>
    <t>3B</t>
  </si>
  <si>
    <t>HR</t>
  </si>
  <si>
    <t>BB</t>
  </si>
  <si>
    <t>K</t>
  </si>
  <si>
    <t>GIDP</t>
  </si>
  <si>
    <t>SB</t>
  </si>
  <si>
    <t>CS</t>
  </si>
  <si>
    <t>SAC</t>
  </si>
  <si>
    <t>SF</t>
  </si>
  <si>
    <t>E</t>
  </si>
  <si>
    <t>X</t>
  </si>
  <si>
    <t>TB</t>
  </si>
  <si>
    <t>BA</t>
  </si>
  <si>
    <t>OBP</t>
  </si>
  <si>
    <t>SP</t>
  </si>
  <si>
    <t>OBS</t>
  </si>
  <si>
    <t>RC</t>
  </si>
  <si>
    <t>RC/AB</t>
  </si>
  <si>
    <t>L</t>
  </si>
  <si>
    <t>Hazelbaker,J</t>
  </si>
  <si>
    <t>Powell,B</t>
  </si>
  <si>
    <t>Yelich,C</t>
  </si>
  <si>
    <t>Rasmus,Col</t>
  </si>
  <si>
    <t>McNeil,J</t>
  </si>
  <si>
    <t>R</t>
  </si>
  <si>
    <t>Broxton,K</t>
  </si>
  <si>
    <t>O'Brien,P</t>
  </si>
  <si>
    <t>Martinez,Jd</t>
  </si>
  <si>
    <t>Kendrick,H</t>
  </si>
  <si>
    <t>Lamb,Ja</t>
  </si>
  <si>
    <t>Aguilar,J</t>
  </si>
  <si>
    <t>Jones,A</t>
  </si>
  <si>
    <t>Cave,J</t>
  </si>
  <si>
    <t>Altherr,A</t>
  </si>
  <si>
    <t>Dejong,P</t>
  </si>
  <si>
    <t>Swanson,D</t>
  </si>
  <si>
    <t>Kinsler,I</t>
  </si>
  <si>
    <t>Flowers,T</t>
  </si>
  <si>
    <t>Owings,C</t>
  </si>
  <si>
    <t>Marrero,D</t>
  </si>
  <si>
    <t>Harrison,J</t>
  </si>
  <si>
    <t>Palka,D</t>
  </si>
  <si>
    <t>Gattis,E</t>
  </si>
  <si>
    <t>Garver,M</t>
  </si>
  <si>
    <t>Phegley,J</t>
  </si>
  <si>
    <t>Pitcher 1</t>
  </si>
  <si>
    <t>Hays,A</t>
  </si>
  <si>
    <t>Mercer,J</t>
  </si>
  <si>
    <t>Pitcher 2</t>
  </si>
  <si>
    <t>Totals</t>
  </si>
  <si>
    <t>per game</t>
  </si>
  <si>
    <t>per inning</t>
  </si>
  <si>
    <t>2019 projected</t>
  </si>
  <si>
    <t>=RS/(Hits+BB)</t>
  </si>
  <si>
    <t>HR/Hits</t>
  </si>
  <si>
    <t>SB%</t>
  </si>
  <si>
    <t>ditto less homers</t>
  </si>
  <si>
    <t xml:space="preserve">After Game </t>
  </si>
  <si>
    <t>RPT_pit_stats</t>
  </si>
  <si>
    <t>quota</t>
  </si>
  <si>
    <t>thr</t>
  </si>
  <si>
    <t>APP</t>
  </si>
  <si>
    <t>IP</t>
  </si>
  <si>
    <t>BF</t>
  </si>
  <si>
    <t>H</t>
  </si>
  <si>
    <t>ER</t>
  </si>
  <si>
    <t>(br)</t>
  </si>
  <si>
    <t>RP</t>
  </si>
  <si>
    <t>GS</t>
  </si>
  <si>
    <t>CG</t>
  </si>
  <si>
    <t>SHO</t>
  </si>
  <si>
    <t>W</t>
  </si>
  <si>
    <t>Sv</t>
  </si>
  <si>
    <t>Hd</t>
  </si>
  <si>
    <t>BS</t>
  </si>
  <si>
    <t>BAA</t>
  </si>
  <si>
    <t>OBA</t>
  </si>
  <si>
    <t>ERA</t>
  </si>
  <si>
    <t>FIP</t>
  </si>
  <si>
    <t>WHIP</t>
  </si>
  <si>
    <t>WL%</t>
  </si>
  <si>
    <t>Norris,B</t>
  </si>
  <si>
    <t>McHugh,C</t>
  </si>
  <si>
    <t>Reed,Ad</t>
  </si>
  <si>
    <t>Poncedeleon,D</t>
  </si>
  <si>
    <t>Anderson,Ch</t>
  </si>
  <si>
    <t>McCarthy,B</t>
  </si>
  <si>
    <t>Williams,Tr</t>
  </si>
  <si>
    <t>Fields,J</t>
  </si>
  <si>
    <t>Manaea,S</t>
  </si>
  <si>
    <t>Cahill,T</t>
  </si>
  <si>
    <t>Wood,A</t>
  </si>
  <si>
    <t>Syndergaard,N</t>
  </si>
  <si>
    <t>Tuivailala,S</t>
  </si>
  <si>
    <t>Moronta,R</t>
  </si>
  <si>
    <t>Shoemaker,M</t>
  </si>
  <si>
    <t>Kelly,J</t>
  </si>
  <si>
    <t>Bundy,D</t>
  </si>
  <si>
    <t>Kuhl,C</t>
  </si>
  <si>
    <t>Fiers,M</t>
  </si>
  <si>
    <t>Leiter,M</t>
  </si>
  <si>
    <t>Shipley,B</t>
  </si>
  <si>
    <t>Wisler,M</t>
  </si>
  <si>
    <t>Team Totals</t>
  </si>
  <si>
    <t>Per Inning</t>
  </si>
  <si>
    <t>of season</t>
  </si>
  <si>
    <t>RPT_pit_LR_SR</t>
  </si>
  <si>
    <t>Thr</t>
  </si>
  <si>
    <t>S/R</t>
  </si>
  <si>
    <t>f</t>
  </si>
  <si>
    <t>Hold</t>
  </si>
  <si>
    <t>relievers</t>
  </si>
  <si>
    <t>Starters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</si>
</sst>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"/>
  </numFmts>
  <fonts count="16" x14ac:knownFonts="1">
    <font>
      <sz val="10"/>
      <name val="Arial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20"/>
      <name val="Old English Text MT"/>
      <family val="4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3" fillId="2" borderId="1" xfId="3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2" xfId="6" applyFont="1" applyBorder="1" applyAlignment="1">
      <alignment horizontal="right" wrapText="1"/>
    </xf>
    <xf numFmtId="0" fontId="1" fillId="0" borderId="2" xfId="6" applyFont="1" applyBorder="1" applyAlignment="1">
      <alignment horizontal="right" wrapText="1"/>
    </xf>
    <xf numFmtId="0" fontId="3" fillId="0" borderId="2" xfId="6" applyFont="1" applyBorder="1" applyAlignment="1">
      <alignment horizontal="center" wrapText="1"/>
    </xf>
    <xf numFmtId="0" fontId="3" fillId="0" borderId="2" xfId="3" applyFont="1" applyBorder="1" applyAlignment="1">
      <alignment wrapText="1"/>
    </xf>
    <xf numFmtId="164" fontId="3" fillId="0" borderId="2" xfId="4" applyNumberFormat="1" applyFont="1" applyBorder="1" applyAlignment="1">
      <alignment horizontal="right" wrapText="1"/>
    </xf>
    <xf numFmtId="165" fontId="3" fillId="0" borderId="2" xfId="4" applyNumberFormat="1" applyFont="1" applyBorder="1" applyAlignment="1">
      <alignment horizontal="right" wrapText="1"/>
    </xf>
    <xf numFmtId="1" fontId="1" fillId="0" borderId="0" xfId="0" applyNumberFormat="1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4" xfId="5" applyFont="1" applyFill="1" applyBorder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0" fontId="5" fillId="0" borderId="0" xfId="0" applyFont="1" applyAlignment="1">
      <alignment horizontal="right"/>
    </xf>
    <xf numFmtId="165" fontId="5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2" fontId="7" fillId="0" borderId="0" xfId="0" applyNumberFormat="1" applyFont="1"/>
    <xf numFmtId="0" fontId="1" fillId="0" borderId="0" xfId="0" applyFont="1" applyAlignment="1">
      <alignment horizontal="right"/>
    </xf>
    <xf numFmtId="9" fontId="1" fillId="0" borderId="0" xfId="2" applyFont="1"/>
    <xf numFmtId="0" fontId="1" fillId="0" borderId="0" xfId="0" quotePrefix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10" fillId="0" borderId="0" xfId="0" applyFont="1"/>
    <xf numFmtId="0" fontId="11" fillId="2" borderId="1" xfId="3" applyFont="1" applyFill="1" applyBorder="1" applyAlignment="1">
      <alignment horizontal="center"/>
    </xf>
    <xf numFmtId="0" fontId="12" fillId="2" borderId="1" xfId="6" applyFont="1" applyFill="1" applyBorder="1" applyAlignment="1">
      <alignment horizontal="center"/>
    </xf>
    <xf numFmtId="12" fontId="13" fillId="0" borderId="2" xfId="1" applyNumberFormat="1" applyFont="1" applyBorder="1" applyAlignment="1">
      <alignment horizontal="right" wrapText="1"/>
    </xf>
    <xf numFmtId="12" fontId="13" fillId="0" borderId="2" xfId="6" applyNumberFormat="1" applyFont="1" applyBorder="1" applyAlignment="1">
      <alignment horizontal="center" wrapText="1"/>
    </xf>
    <xf numFmtId="0" fontId="13" fillId="0" borderId="2" xfId="6" applyFont="1" applyBorder="1" applyAlignment="1">
      <alignment wrapText="1"/>
    </xf>
    <xf numFmtId="12" fontId="13" fillId="0" borderId="2" xfId="6" applyNumberFormat="1" applyFont="1" applyBorder="1" applyAlignment="1">
      <alignment horizontal="right" wrapText="1"/>
    </xf>
    <xf numFmtId="12" fontId="3" fillId="0" borderId="2" xfId="6" applyNumberFormat="1" applyFont="1" applyBorder="1" applyAlignment="1">
      <alignment horizontal="right"/>
    </xf>
    <xf numFmtId="0" fontId="13" fillId="0" borderId="2" xfId="6" applyFont="1" applyBorder="1" applyAlignment="1">
      <alignment horizontal="right" wrapText="1"/>
    </xf>
    <xf numFmtId="2" fontId="3" fillId="0" borderId="2" xfId="4" applyNumberFormat="1" applyFont="1" applyBorder="1" applyAlignment="1">
      <alignment horizontal="right" wrapText="1"/>
    </xf>
    <xf numFmtId="164" fontId="13" fillId="0" borderId="2" xfId="6" applyNumberFormat="1" applyFont="1" applyBorder="1" applyAlignment="1">
      <alignment horizontal="right" wrapText="1"/>
    </xf>
    <xf numFmtId="1" fontId="14" fillId="0" borderId="0" xfId="0" applyNumberFormat="1" applyFont="1"/>
    <xf numFmtId="0" fontId="7" fillId="5" borderId="3" xfId="0" applyFont="1" applyFill="1" applyBorder="1"/>
    <xf numFmtId="0" fontId="7" fillId="5" borderId="4" xfId="0" applyFont="1" applyFill="1" applyBorder="1"/>
    <xf numFmtId="0" fontId="15" fillId="6" borderId="5" xfId="5" applyFont="1" applyFill="1" applyBorder="1"/>
    <xf numFmtId="1" fontId="7" fillId="5" borderId="4" xfId="0" applyNumberFormat="1" applyFont="1" applyFill="1" applyBorder="1"/>
    <xf numFmtId="12" fontId="7" fillId="5" borderId="4" xfId="0" applyNumberFormat="1" applyFont="1" applyFill="1" applyBorder="1"/>
    <xf numFmtId="164" fontId="7" fillId="5" borderId="4" xfId="0" applyNumberFormat="1" applyFont="1" applyFill="1" applyBorder="1"/>
    <xf numFmtId="2" fontId="7" fillId="5" borderId="4" xfId="0" applyNumberFormat="1" applyFont="1" applyFill="1" applyBorder="1"/>
    <xf numFmtId="0" fontId="7" fillId="0" borderId="0" xfId="0" applyFont="1"/>
    <xf numFmtId="0" fontId="14" fillId="0" borderId="0" xfId="0" applyFont="1"/>
    <xf numFmtId="0" fontId="15" fillId="0" borderId="6" xfId="4" applyFont="1" applyBorder="1" applyAlignment="1">
      <alignment horizontal="right" wrapText="1"/>
    </xf>
    <xf numFmtId="165" fontId="7" fillId="0" borderId="0" xfId="0" applyNumberFormat="1" applyFont="1"/>
    <xf numFmtId="2" fontId="15" fillId="0" borderId="0" xfId="5" applyNumberFormat="1" applyFont="1"/>
    <xf numFmtId="2" fontId="14" fillId="0" borderId="0" xfId="0" applyNumberFormat="1" applyFont="1"/>
    <xf numFmtId="164" fontId="7" fillId="0" borderId="0" xfId="0" applyNumberFormat="1" applyFont="1"/>
    <xf numFmtId="0" fontId="15" fillId="0" borderId="0" xfId="4" applyFont="1" applyAlignment="1">
      <alignment horizontal="right" wrapText="1"/>
    </xf>
    <xf numFmtId="0" fontId="14" fillId="0" borderId="0" xfId="0" applyFont="1" applyAlignment="1">
      <alignment horizontal="right"/>
    </xf>
    <xf numFmtId="164" fontId="14" fillId="0" borderId="0" xfId="0" applyNumberFormat="1" applyFont="1"/>
    <xf numFmtId="9" fontId="14" fillId="0" borderId="0" xfId="2" applyFont="1"/>
    <xf numFmtId="0" fontId="14" fillId="0" borderId="0" xfId="0" quotePrefix="1" applyFont="1"/>
    <xf numFmtId="0" fontId="13" fillId="2" borderId="1" xfId="3" applyFont="1" applyFill="1" applyBorder="1" applyAlignment="1">
      <alignment horizontal="center"/>
    </xf>
    <xf numFmtId="0" fontId="13" fillId="2" borderId="7" xfId="3" applyFont="1" applyFill="1" applyBorder="1" applyAlignment="1">
      <alignment horizontal="center"/>
    </xf>
    <xf numFmtId="2" fontId="12" fillId="2" borderId="1" xfId="6" applyNumberFormat="1" applyFont="1" applyFill="1" applyBorder="1" applyAlignment="1">
      <alignment horizontal="center"/>
    </xf>
    <xf numFmtId="0" fontId="15" fillId="2" borderId="1" xfId="6" applyFont="1" applyFill="1" applyBorder="1" applyAlignment="1">
      <alignment horizontal="center"/>
    </xf>
    <xf numFmtId="0" fontId="13" fillId="0" borderId="2" xfId="3" applyFont="1" applyBorder="1" applyAlignment="1">
      <alignment horizontal="center" wrapText="1"/>
    </xf>
    <xf numFmtId="0" fontId="13" fillId="0" borderId="2" xfId="3" applyFont="1" applyBorder="1" applyAlignment="1">
      <alignment wrapText="1"/>
    </xf>
    <xf numFmtId="0" fontId="13" fillId="0" borderId="8" xfId="3" applyFont="1" applyBorder="1" applyAlignment="1">
      <alignment horizontal="right" wrapText="1"/>
    </xf>
    <xf numFmtId="12" fontId="13" fillId="0" borderId="0" xfId="5" applyNumberFormat="1" applyFont="1"/>
    <xf numFmtId="0" fontId="13" fillId="0" borderId="9" xfId="3" applyFont="1" applyBorder="1" applyAlignment="1">
      <alignment horizontal="right" wrapText="1"/>
    </xf>
    <xf numFmtId="0" fontId="13" fillId="0" borderId="2" xfId="3" applyFont="1" applyBorder="1" applyAlignment="1">
      <alignment horizontal="right" wrapText="1"/>
    </xf>
    <xf numFmtId="12" fontId="15" fillId="6" borderId="5" xfId="5" applyNumberFormat="1" applyFont="1" applyFill="1" applyBorder="1"/>
  </cellXfs>
  <cellStyles count="7">
    <cellStyle name="Comma" xfId="1" builtinId="3"/>
    <cellStyle name="Normal" xfId="0" builtinId="0"/>
    <cellStyle name="Normal_Sheet1" xfId="5" xr:uid="{BB0E70F2-BDE4-4275-8235-7B361F03F677}"/>
    <cellStyle name="Normal_Stats12" xfId="4" xr:uid="{CBFAC179-1AF7-4813-A407-B2A263A10D63}"/>
    <cellStyle name="Normal_Stats15" xfId="6" xr:uid="{707BDF0A-E5C0-4C55-BA60-A9C258B3C502}"/>
    <cellStyle name="Normal_Stats2013 2" xfId="3" xr:uid="{38D90A54-CC1E-4BE6-B308-C951CAF6D36B}"/>
    <cellStyle name="Percent" xfId="2" builtinId="5"/>
  </cellStyles>
  <dxfs count="114"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auto="1"/>
      </font>
      <fill>
        <patternFill>
          <bgColor theme="5" tint="0.59996337778862885"/>
        </patternFill>
      </fill>
    </dxf>
    <dxf>
      <numFmt numFmtId="17" formatCode="#\ ?/?"/>
      <fill>
        <patternFill>
          <bgColor theme="8" tint="0.59996337778862885"/>
        </patternFill>
      </fill>
    </dxf>
    <dxf>
      <numFmt numFmtId="17" formatCode="#\ ?/?"/>
      <fill>
        <patternFill>
          <bgColor theme="8" tint="0.59996337778862885"/>
        </patternFill>
      </fill>
    </dxf>
    <dxf>
      <numFmt numFmtId="17" formatCode="#\ ?/?"/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57150</xdr:rowOff>
    </xdr:from>
    <xdr:to>
      <xdr:col>3</xdr:col>
      <xdr:colOff>95250</xdr:colOff>
      <xdr:row>41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323355-181A-47DF-BF51-0CC206DCB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62600"/>
          <a:ext cx="131445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0D6D-8F4D-4FA5-8041-62F9DA164253}">
  <sheetPr>
    <tabColor theme="3" tint="-0.249977111117893"/>
    <pageSetUpPr fitToPage="1"/>
  </sheetPr>
  <dimension ref="A1:AC79"/>
  <sheetViews>
    <sheetView tabSelected="1" workbookViewId="0">
      <pane xSplit="4" ySplit="3" topLeftCell="E4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1" max="1" width="5.5703125" customWidth="1"/>
    <col min="2" max="2" width="8.28515625" bestFit="1" customWidth="1"/>
    <col min="3" max="3" width="4.42578125" bestFit="1" customWidth="1"/>
    <col min="4" max="4" width="13.85546875" customWidth="1"/>
    <col min="5" max="5" width="7.140625" customWidth="1"/>
    <col min="6" max="6" width="8.42578125" customWidth="1"/>
    <col min="7" max="7" width="8.85546875" bestFit="1" customWidth="1"/>
    <col min="8" max="8" width="5.28515625" customWidth="1"/>
    <col min="9" max="9" width="5.28515625" bestFit="1" customWidth="1"/>
    <col min="10" max="10" width="5" customWidth="1"/>
    <col min="11" max="11" width="5.28515625" bestFit="1" customWidth="1"/>
    <col min="12" max="12" width="6.140625" bestFit="1" customWidth="1"/>
    <col min="13" max="14" width="5.28515625" bestFit="1" customWidth="1"/>
    <col min="15" max="15" width="5.140625" bestFit="1" customWidth="1"/>
    <col min="16" max="16" width="5.140625" customWidth="1"/>
    <col min="17" max="17" width="5.5703125" customWidth="1"/>
    <col min="18" max="18" width="5" bestFit="1" customWidth="1"/>
    <col min="19" max="19" width="4.28515625" customWidth="1"/>
    <col min="20" max="20" width="4.5703125" customWidth="1"/>
    <col min="21" max="21" width="5.7109375" bestFit="1" customWidth="1"/>
    <col min="22" max="24" width="5.5703125" customWidth="1"/>
    <col min="25" max="27" width="7.42578125" bestFit="1" customWidth="1"/>
    <col min="28" max="29" width="6.42578125" customWidth="1"/>
  </cols>
  <sheetData>
    <row r="1" spans="1:29" x14ac:dyDescent="0.2">
      <c r="W1" s="1"/>
      <c r="X1" s="1"/>
      <c r="Y1" s="1"/>
      <c r="Z1" s="1"/>
      <c r="AA1" s="1"/>
      <c r="AB1" s="1"/>
      <c r="AC1" s="1"/>
    </row>
    <row r="2" spans="1:29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5" customForma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3" t="s">
        <v>29</v>
      </c>
    </row>
    <row r="4" spans="1:29" x14ac:dyDescent="0.2">
      <c r="A4" s="6">
        <v>47</v>
      </c>
      <c r="B4" s="7">
        <v>3</v>
      </c>
      <c r="C4" s="8" t="s">
        <v>30</v>
      </c>
      <c r="D4" s="9" t="s">
        <v>31</v>
      </c>
      <c r="E4" s="6">
        <v>39</v>
      </c>
      <c r="F4" s="6">
        <v>44</v>
      </c>
      <c r="G4" s="6">
        <v>52</v>
      </c>
      <c r="H4" s="6">
        <v>19</v>
      </c>
      <c r="I4" s="6">
        <v>8</v>
      </c>
      <c r="J4" s="6">
        <v>26</v>
      </c>
      <c r="K4" s="6">
        <v>1</v>
      </c>
      <c r="L4" s="6">
        <v>3</v>
      </c>
      <c r="M4" s="6">
        <v>4</v>
      </c>
      <c r="N4" s="6">
        <v>7</v>
      </c>
      <c r="O4" s="6">
        <v>15</v>
      </c>
      <c r="P4" s="6">
        <v>0</v>
      </c>
      <c r="Q4" s="6">
        <v>0</v>
      </c>
      <c r="R4" s="6">
        <v>0</v>
      </c>
      <c r="S4" s="6">
        <v>0</v>
      </c>
      <c r="T4" s="6">
        <v>1</v>
      </c>
      <c r="U4" s="6">
        <v>1</v>
      </c>
      <c r="V4" s="6">
        <v>1</v>
      </c>
      <c r="W4" s="6">
        <v>38</v>
      </c>
      <c r="X4" s="10">
        <f t="shared" ref="X4:X33" si="0">IF(F4=0,0,H4/F4)</f>
        <v>0.43181818181818182</v>
      </c>
      <c r="Y4" s="10">
        <f t="shared" ref="Y4:Y33" si="1">IF(G4=0,0,(H4+N4)/(G4-S4))</f>
        <v>0.5</v>
      </c>
      <c r="Z4" s="10">
        <f t="shared" ref="Z4:Z33" si="2">IF(F4=0,0,W4/F4)</f>
        <v>0.86363636363636365</v>
      </c>
      <c r="AA4" s="10">
        <f t="shared" ref="AA4:AA33" si="3">IF(F4*G4=0,0,Y4+Z4)</f>
        <v>1.3636363636363638</v>
      </c>
      <c r="AB4" s="11">
        <f t="shared" ref="AB4:AB33" si="4">IF(G4=0,0,Y4*W4)</f>
        <v>19</v>
      </c>
      <c r="AC4" s="10">
        <f t="shared" ref="AC4:AC33" si="5">IF(F4=0,0,AB4/F4)</f>
        <v>0.43181818181818182</v>
      </c>
    </row>
    <row r="5" spans="1:29" x14ac:dyDescent="0.2">
      <c r="A5" s="6">
        <v>106</v>
      </c>
      <c r="B5" s="7">
        <v>87</v>
      </c>
      <c r="C5" s="8" t="s">
        <v>30</v>
      </c>
      <c r="D5" s="9" t="s">
        <v>32</v>
      </c>
      <c r="E5" s="6">
        <v>9</v>
      </c>
      <c r="F5" s="6">
        <v>19</v>
      </c>
      <c r="G5" s="6">
        <v>26</v>
      </c>
      <c r="H5" s="6">
        <v>7</v>
      </c>
      <c r="I5" s="6">
        <v>5</v>
      </c>
      <c r="J5" s="6">
        <v>3</v>
      </c>
      <c r="K5" s="6">
        <v>0</v>
      </c>
      <c r="L5" s="6">
        <v>0</v>
      </c>
      <c r="M5" s="6">
        <v>1</v>
      </c>
      <c r="N5" s="6">
        <v>7</v>
      </c>
      <c r="O5" s="6">
        <v>5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10</v>
      </c>
      <c r="X5" s="10">
        <f t="shared" si="0"/>
        <v>0.36842105263157893</v>
      </c>
      <c r="Y5" s="10">
        <f t="shared" si="1"/>
        <v>0.53846153846153844</v>
      </c>
      <c r="Z5" s="10">
        <f t="shared" si="2"/>
        <v>0.52631578947368418</v>
      </c>
      <c r="AA5" s="10">
        <f t="shared" si="3"/>
        <v>1.0647773279352226</v>
      </c>
      <c r="AB5" s="11">
        <f t="shared" si="4"/>
        <v>5.3846153846153841</v>
      </c>
      <c r="AC5" s="10">
        <f t="shared" si="5"/>
        <v>0.28340080971659914</v>
      </c>
    </row>
    <row r="6" spans="1:29" x14ac:dyDescent="0.2">
      <c r="A6" s="6">
        <v>517</v>
      </c>
      <c r="B6" s="7">
        <v>2</v>
      </c>
      <c r="C6" s="8" t="s">
        <v>30</v>
      </c>
      <c r="D6" s="9" t="s">
        <v>33</v>
      </c>
      <c r="E6" s="6">
        <v>129</v>
      </c>
      <c r="F6" s="6">
        <v>515</v>
      </c>
      <c r="G6" s="6">
        <v>577</v>
      </c>
      <c r="H6" s="6">
        <v>173</v>
      </c>
      <c r="I6" s="6">
        <v>94</v>
      </c>
      <c r="J6" s="6">
        <v>75</v>
      </c>
      <c r="K6" s="6">
        <v>26</v>
      </c>
      <c r="L6" s="6">
        <v>7</v>
      </c>
      <c r="M6" s="6">
        <v>33</v>
      </c>
      <c r="N6" s="6">
        <v>59</v>
      </c>
      <c r="O6" s="6">
        <v>124</v>
      </c>
      <c r="P6" s="6">
        <v>11</v>
      </c>
      <c r="Q6" s="6">
        <v>11</v>
      </c>
      <c r="R6" s="6">
        <v>2</v>
      </c>
      <c r="S6" s="6">
        <v>0</v>
      </c>
      <c r="T6" s="6">
        <v>3</v>
      </c>
      <c r="U6" s="6">
        <v>2</v>
      </c>
      <c r="V6" s="6">
        <v>2</v>
      </c>
      <c r="W6" s="6">
        <v>312</v>
      </c>
      <c r="X6" s="10">
        <f t="shared" si="0"/>
        <v>0.33592233009708738</v>
      </c>
      <c r="Y6" s="10">
        <f t="shared" si="1"/>
        <v>0.40207972270363951</v>
      </c>
      <c r="Z6" s="10">
        <f t="shared" si="2"/>
        <v>0.60582524271844662</v>
      </c>
      <c r="AA6" s="10">
        <f t="shared" si="3"/>
        <v>1.0079049654220862</v>
      </c>
      <c r="AB6" s="11">
        <f t="shared" si="4"/>
        <v>125.44887348353552</v>
      </c>
      <c r="AC6" s="10">
        <f t="shared" si="5"/>
        <v>0.24359004559909811</v>
      </c>
    </row>
    <row r="7" spans="1:29" x14ac:dyDescent="0.2">
      <c r="A7" s="6">
        <v>109</v>
      </c>
      <c r="B7" s="7">
        <v>20</v>
      </c>
      <c r="C7" s="8" t="s">
        <v>30</v>
      </c>
      <c r="D7" s="9" t="s">
        <v>34</v>
      </c>
      <c r="E7" s="6">
        <v>39</v>
      </c>
      <c r="F7" s="6">
        <v>89</v>
      </c>
      <c r="G7" s="6">
        <v>97</v>
      </c>
      <c r="H7" s="6">
        <v>27</v>
      </c>
      <c r="I7" s="6">
        <v>13</v>
      </c>
      <c r="J7" s="6">
        <v>18</v>
      </c>
      <c r="K7" s="6">
        <v>9</v>
      </c>
      <c r="L7" s="6">
        <v>0</v>
      </c>
      <c r="M7" s="6">
        <v>7</v>
      </c>
      <c r="N7" s="6">
        <v>5</v>
      </c>
      <c r="O7" s="6">
        <v>25</v>
      </c>
      <c r="P7" s="6">
        <v>3</v>
      </c>
      <c r="Q7" s="6">
        <v>0</v>
      </c>
      <c r="R7" s="6">
        <v>0</v>
      </c>
      <c r="S7" s="6">
        <v>0</v>
      </c>
      <c r="T7" s="6">
        <v>3</v>
      </c>
      <c r="U7" s="6">
        <v>0</v>
      </c>
      <c r="V7" s="6">
        <v>1</v>
      </c>
      <c r="W7" s="6">
        <v>57</v>
      </c>
      <c r="X7" s="10">
        <f t="shared" si="0"/>
        <v>0.30337078651685395</v>
      </c>
      <c r="Y7" s="10">
        <f t="shared" si="1"/>
        <v>0.32989690721649484</v>
      </c>
      <c r="Z7" s="10">
        <f t="shared" si="2"/>
        <v>0.6404494382022472</v>
      </c>
      <c r="AA7" s="10">
        <f t="shared" si="3"/>
        <v>0.97034634541874198</v>
      </c>
      <c r="AB7" s="11">
        <f t="shared" si="4"/>
        <v>18.804123711340207</v>
      </c>
      <c r="AC7" s="10">
        <f t="shared" si="5"/>
        <v>0.211282288891463</v>
      </c>
    </row>
    <row r="8" spans="1:29" x14ac:dyDescent="0.2">
      <c r="A8" s="6">
        <v>203</v>
      </c>
      <c r="B8" s="7">
        <v>6</v>
      </c>
      <c r="C8" s="8" t="s">
        <v>30</v>
      </c>
      <c r="D8" s="9" t="s">
        <v>35</v>
      </c>
      <c r="E8" s="6">
        <v>83</v>
      </c>
      <c r="F8" s="6">
        <v>197</v>
      </c>
      <c r="G8" s="6">
        <v>214</v>
      </c>
      <c r="H8" s="6">
        <v>68</v>
      </c>
      <c r="I8" s="6">
        <v>30</v>
      </c>
      <c r="J8" s="6">
        <v>19</v>
      </c>
      <c r="K8" s="6">
        <v>12</v>
      </c>
      <c r="L8" s="6">
        <v>7</v>
      </c>
      <c r="M8" s="6">
        <v>4</v>
      </c>
      <c r="N8" s="6">
        <v>14</v>
      </c>
      <c r="O8" s="6">
        <v>23</v>
      </c>
      <c r="P8" s="6">
        <v>1</v>
      </c>
      <c r="Q8" s="6">
        <v>2</v>
      </c>
      <c r="R8" s="6">
        <v>1</v>
      </c>
      <c r="S8" s="6">
        <v>1</v>
      </c>
      <c r="T8" s="6">
        <v>2</v>
      </c>
      <c r="U8" s="6">
        <v>2</v>
      </c>
      <c r="V8" s="6">
        <v>11</v>
      </c>
      <c r="W8" s="6">
        <v>106</v>
      </c>
      <c r="X8" s="10">
        <f t="shared" si="0"/>
        <v>0.34517766497461927</v>
      </c>
      <c r="Y8" s="10">
        <f t="shared" si="1"/>
        <v>0.38497652582159625</v>
      </c>
      <c r="Z8" s="10">
        <f t="shared" si="2"/>
        <v>0.53807106598984766</v>
      </c>
      <c r="AA8" s="10">
        <f t="shared" si="3"/>
        <v>0.92304759181144391</v>
      </c>
      <c r="AB8" s="11">
        <f t="shared" si="4"/>
        <v>40.8075117370892</v>
      </c>
      <c r="AC8" s="10">
        <f t="shared" si="5"/>
        <v>0.20714472962989441</v>
      </c>
    </row>
    <row r="9" spans="1:29" x14ac:dyDescent="0.2">
      <c r="A9" s="6">
        <v>373</v>
      </c>
      <c r="B9" s="7">
        <v>352</v>
      </c>
      <c r="C9" s="8" t="s">
        <v>36</v>
      </c>
      <c r="D9" s="9" t="s">
        <v>37</v>
      </c>
      <c r="E9" s="6">
        <v>8</v>
      </c>
      <c r="F9" s="6">
        <v>21</v>
      </c>
      <c r="G9" s="6">
        <v>22</v>
      </c>
      <c r="H9" s="6">
        <v>5</v>
      </c>
      <c r="I9" s="6">
        <v>5</v>
      </c>
      <c r="J9" s="6">
        <v>6</v>
      </c>
      <c r="K9" s="6">
        <v>0</v>
      </c>
      <c r="L9" s="6">
        <v>0</v>
      </c>
      <c r="M9" s="6">
        <v>3</v>
      </c>
      <c r="N9" s="6">
        <v>1</v>
      </c>
      <c r="O9" s="6">
        <v>7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14</v>
      </c>
      <c r="X9" s="10">
        <f t="shared" si="0"/>
        <v>0.23809523809523808</v>
      </c>
      <c r="Y9" s="10">
        <f t="shared" si="1"/>
        <v>0.27272727272727271</v>
      </c>
      <c r="Z9" s="10">
        <f t="shared" si="2"/>
        <v>0.66666666666666663</v>
      </c>
      <c r="AA9" s="10">
        <f t="shared" si="3"/>
        <v>0.93939393939393934</v>
      </c>
      <c r="AB9" s="11">
        <f t="shared" si="4"/>
        <v>3.8181818181818179</v>
      </c>
      <c r="AC9" s="10">
        <f t="shared" si="5"/>
        <v>0.1818181818181818</v>
      </c>
    </row>
    <row r="10" spans="1:29" x14ac:dyDescent="0.2">
      <c r="A10" s="6">
        <v>60</v>
      </c>
      <c r="B10" s="7">
        <v>27</v>
      </c>
      <c r="C10" s="8" t="s">
        <v>36</v>
      </c>
      <c r="D10" s="9" t="s">
        <v>38</v>
      </c>
      <c r="E10" s="6">
        <v>19</v>
      </c>
      <c r="F10" s="6">
        <v>33</v>
      </c>
      <c r="G10" s="6">
        <v>38</v>
      </c>
      <c r="H10" s="6">
        <v>8</v>
      </c>
      <c r="I10" s="6">
        <v>5</v>
      </c>
      <c r="J10" s="6">
        <v>3</v>
      </c>
      <c r="K10" s="6">
        <v>1</v>
      </c>
      <c r="L10" s="6">
        <v>0</v>
      </c>
      <c r="M10" s="6">
        <v>3</v>
      </c>
      <c r="N10" s="6">
        <v>5</v>
      </c>
      <c r="O10" s="6">
        <v>7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1</v>
      </c>
      <c r="V10" s="6">
        <v>0</v>
      </c>
      <c r="W10" s="6">
        <v>18</v>
      </c>
      <c r="X10" s="10">
        <f t="shared" si="0"/>
        <v>0.24242424242424243</v>
      </c>
      <c r="Y10" s="10">
        <f t="shared" si="1"/>
        <v>0.34210526315789475</v>
      </c>
      <c r="Z10" s="10">
        <f t="shared" si="2"/>
        <v>0.54545454545454541</v>
      </c>
      <c r="AA10" s="10">
        <f t="shared" si="3"/>
        <v>0.8875598086124401</v>
      </c>
      <c r="AB10" s="11">
        <f t="shared" si="4"/>
        <v>6.1578947368421053</v>
      </c>
      <c r="AC10" s="10">
        <f t="shared" si="5"/>
        <v>0.18660287081339713</v>
      </c>
    </row>
    <row r="11" spans="1:29" x14ac:dyDescent="0.2">
      <c r="A11" s="6">
        <v>513</v>
      </c>
      <c r="B11" s="7">
        <v>19</v>
      </c>
      <c r="C11" s="8" t="s">
        <v>36</v>
      </c>
      <c r="D11" s="9" t="s">
        <v>39</v>
      </c>
      <c r="E11" s="6">
        <v>130</v>
      </c>
      <c r="F11" s="6">
        <v>494</v>
      </c>
      <c r="G11" s="6">
        <v>550</v>
      </c>
      <c r="H11" s="6">
        <v>127</v>
      </c>
      <c r="I11" s="6">
        <v>87</v>
      </c>
      <c r="J11" s="6">
        <v>81</v>
      </c>
      <c r="K11" s="6">
        <v>22</v>
      </c>
      <c r="L11" s="6">
        <v>2</v>
      </c>
      <c r="M11" s="6">
        <v>37</v>
      </c>
      <c r="N11" s="6">
        <v>53</v>
      </c>
      <c r="O11" s="6">
        <v>141</v>
      </c>
      <c r="P11" s="6">
        <v>16</v>
      </c>
      <c r="Q11" s="6">
        <v>1</v>
      </c>
      <c r="R11" s="6">
        <v>0</v>
      </c>
      <c r="S11" s="6">
        <v>0</v>
      </c>
      <c r="T11" s="6">
        <v>3</v>
      </c>
      <c r="U11" s="6">
        <v>1</v>
      </c>
      <c r="V11" s="6">
        <v>3</v>
      </c>
      <c r="W11" s="6">
        <v>264</v>
      </c>
      <c r="X11" s="10">
        <f t="shared" si="0"/>
        <v>0.25708502024291496</v>
      </c>
      <c r="Y11" s="10">
        <f t="shared" si="1"/>
        <v>0.32727272727272727</v>
      </c>
      <c r="Z11" s="10">
        <f t="shared" si="2"/>
        <v>0.53441295546558709</v>
      </c>
      <c r="AA11" s="10">
        <f t="shared" si="3"/>
        <v>0.86168568273831436</v>
      </c>
      <c r="AB11" s="11">
        <f t="shared" si="4"/>
        <v>86.4</v>
      </c>
      <c r="AC11" s="10">
        <f t="shared" si="5"/>
        <v>0.17489878542510123</v>
      </c>
    </row>
    <row r="12" spans="1:29" x14ac:dyDescent="0.2">
      <c r="A12" s="6">
        <v>275</v>
      </c>
      <c r="B12" s="7">
        <v>103</v>
      </c>
      <c r="C12" s="8" t="s">
        <v>36</v>
      </c>
      <c r="D12" s="9" t="s">
        <v>40</v>
      </c>
      <c r="E12" s="6">
        <v>70</v>
      </c>
      <c r="F12" s="6">
        <v>172</v>
      </c>
      <c r="G12" s="6">
        <v>186</v>
      </c>
      <c r="H12" s="6">
        <v>50</v>
      </c>
      <c r="I12" s="6">
        <v>23</v>
      </c>
      <c r="J12" s="6">
        <v>20</v>
      </c>
      <c r="K12" s="6">
        <v>7</v>
      </c>
      <c r="L12" s="6">
        <v>0</v>
      </c>
      <c r="M12" s="6">
        <v>7</v>
      </c>
      <c r="N12" s="6">
        <v>13</v>
      </c>
      <c r="O12" s="6">
        <v>43</v>
      </c>
      <c r="P12" s="6">
        <v>9</v>
      </c>
      <c r="Q12" s="6">
        <v>6</v>
      </c>
      <c r="R12" s="6">
        <v>1</v>
      </c>
      <c r="S12" s="6">
        <v>0</v>
      </c>
      <c r="T12" s="6">
        <v>1</v>
      </c>
      <c r="U12" s="6">
        <v>2</v>
      </c>
      <c r="V12" s="6">
        <v>3</v>
      </c>
      <c r="W12" s="6">
        <v>78</v>
      </c>
      <c r="X12" s="10">
        <f t="shared" si="0"/>
        <v>0.29069767441860467</v>
      </c>
      <c r="Y12" s="10">
        <f t="shared" si="1"/>
        <v>0.33870967741935482</v>
      </c>
      <c r="Z12" s="10">
        <f t="shared" si="2"/>
        <v>0.45348837209302323</v>
      </c>
      <c r="AA12" s="10">
        <f t="shared" si="3"/>
        <v>0.79219804951237804</v>
      </c>
      <c r="AB12" s="11">
        <f t="shared" si="4"/>
        <v>26.419354838709676</v>
      </c>
      <c r="AC12" s="10">
        <f t="shared" si="5"/>
        <v>0.15360090022505626</v>
      </c>
    </row>
    <row r="13" spans="1:29" x14ac:dyDescent="0.2">
      <c r="A13" s="6">
        <v>483</v>
      </c>
      <c r="B13" s="7">
        <v>145</v>
      </c>
      <c r="C13" s="8" t="s">
        <v>30</v>
      </c>
      <c r="D13" s="9" t="s">
        <v>41</v>
      </c>
      <c r="E13" s="6">
        <v>108</v>
      </c>
      <c r="F13" s="6">
        <v>338</v>
      </c>
      <c r="G13" s="6">
        <v>381</v>
      </c>
      <c r="H13" s="6">
        <v>71</v>
      </c>
      <c r="I13" s="6">
        <v>44</v>
      </c>
      <c r="J13" s="6">
        <v>57</v>
      </c>
      <c r="K13" s="6">
        <v>20</v>
      </c>
      <c r="L13" s="6">
        <v>3</v>
      </c>
      <c r="M13" s="6">
        <v>22</v>
      </c>
      <c r="N13" s="6">
        <v>42</v>
      </c>
      <c r="O13" s="6">
        <v>103</v>
      </c>
      <c r="P13" s="6">
        <v>9</v>
      </c>
      <c r="Q13" s="6">
        <v>0</v>
      </c>
      <c r="R13" s="6">
        <v>0</v>
      </c>
      <c r="S13" s="6">
        <v>0</v>
      </c>
      <c r="T13" s="6">
        <v>1</v>
      </c>
      <c r="U13" s="6">
        <v>8</v>
      </c>
      <c r="V13" s="6">
        <v>14</v>
      </c>
      <c r="W13" s="6">
        <v>163</v>
      </c>
      <c r="X13" s="10">
        <f t="shared" si="0"/>
        <v>0.21005917159763313</v>
      </c>
      <c r="Y13" s="10">
        <f t="shared" si="1"/>
        <v>0.29658792650918636</v>
      </c>
      <c r="Z13" s="10">
        <f t="shared" si="2"/>
        <v>0.48224852071005919</v>
      </c>
      <c r="AA13" s="10">
        <f t="shared" si="3"/>
        <v>0.7788364472192455</v>
      </c>
      <c r="AB13" s="11">
        <f t="shared" si="4"/>
        <v>48.343832020997375</v>
      </c>
      <c r="AC13" s="10">
        <f t="shared" si="5"/>
        <v>0.14302908881951887</v>
      </c>
    </row>
    <row r="14" spans="1:29" x14ac:dyDescent="0.2">
      <c r="A14" s="6">
        <v>443</v>
      </c>
      <c r="B14" s="7">
        <v>8</v>
      </c>
      <c r="C14" s="8" t="s">
        <v>36</v>
      </c>
      <c r="D14" s="9" t="s">
        <v>42</v>
      </c>
      <c r="E14" s="6">
        <v>119</v>
      </c>
      <c r="F14" s="6">
        <v>435</v>
      </c>
      <c r="G14" s="6">
        <v>493</v>
      </c>
      <c r="H14" s="6">
        <v>90</v>
      </c>
      <c r="I14" s="6">
        <v>63</v>
      </c>
      <c r="J14" s="6">
        <v>70</v>
      </c>
      <c r="K14" s="6">
        <v>19</v>
      </c>
      <c r="L14" s="6">
        <v>0</v>
      </c>
      <c r="M14" s="6">
        <v>30</v>
      </c>
      <c r="N14" s="6">
        <v>57</v>
      </c>
      <c r="O14" s="6">
        <v>157</v>
      </c>
      <c r="P14" s="6">
        <v>9</v>
      </c>
      <c r="Q14" s="6">
        <v>0</v>
      </c>
      <c r="R14" s="6">
        <v>0</v>
      </c>
      <c r="S14" s="6">
        <v>0</v>
      </c>
      <c r="T14" s="6">
        <v>1</v>
      </c>
      <c r="U14" s="6">
        <v>9</v>
      </c>
      <c r="V14" s="6">
        <v>11</v>
      </c>
      <c r="W14" s="6">
        <v>199</v>
      </c>
      <c r="X14" s="10">
        <f t="shared" si="0"/>
        <v>0.20689655172413793</v>
      </c>
      <c r="Y14" s="10">
        <f t="shared" si="1"/>
        <v>0.29817444219066935</v>
      </c>
      <c r="Z14" s="10">
        <f t="shared" si="2"/>
        <v>0.4574712643678161</v>
      </c>
      <c r="AA14" s="10">
        <f t="shared" si="3"/>
        <v>0.7556457065584854</v>
      </c>
      <c r="AB14" s="11">
        <f t="shared" si="4"/>
        <v>59.3367139959432</v>
      </c>
      <c r="AC14" s="10">
        <f t="shared" si="5"/>
        <v>0.13640623907113381</v>
      </c>
    </row>
    <row r="15" spans="1:29" x14ac:dyDescent="0.2">
      <c r="A15" s="6">
        <v>404</v>
      </c>
      <c r="B15" s="7">
        <v>208</v>
      </c>
      <c r="C15" s="8" t="s">
        <v>36</v>
      </c>
      <c r="D15" s="9" t="s">
        <v>43</v>
      </c>
      <c r="E15" s="6">
        <v>74</v>
      </c>
      <c r="F15" s="6">
        <v>196</v>
      </c>
      <c r="G15" s="6">
        <v>209</v>
      </c>
      <c r="H15" s="6">
        <v>49</v>
      </c>
      <c r="I15" s="6">
        <v>28</v>
      </c>
      <c r="J15" s="6">
        <v>29</v>
      </c>
      <c r="K15" s="6">
        <v>10</v>
      </c>
      <c r="L15" s="6">
        <v>0</v>
      </c>
      <c r="M15" s="6">
        <v>10</v>
      </c>
      <c r="N15" s="6">
        <v>13</v>
      </c>
      <c r="O15" s="6">
        <v>38</v>
      </c>
      <c r="P15" s="6">
        <v>4</v>
      </c>
      <c r="Q15" s="6">
        <v>1</v>
      </c>
      <c r="R15" s="6">
        <v>0</v>
      </c>
      <c r="S15" s="6">
        <v>0</v>
      </c>
      <c r="T15" s="6">
        <v>0</v>
      </c>
      <c r="U15" s="6">
        <v>4</v>
      </c>
      <c r="V15" s="6">
        <v>5</v>
      </c>
      <c r="W15" s="6">
        <v>89</v>
      </c>
      <c r="X15" s="10">
        <f t="shared" si="0"/>
        <v>0.25</v>
      </c>
      <c r="Y15" s="10">
        <f t="shared" si="1"/>
        <v>0.29665071770334928</v>
      </c>
      <c r="Z15" s="10">
        <f t="shared" si="2"/>
        <v>0.45408163265306123</v>
      </c>
      <c r="AA15" s="10">
        <f t="shared" si="3"/>
        <v>0.7507323503564105</v>
      </c>
      <c r="AB15" s="11">
        <f t="shared" si="4"/>
        <v>26.401913875598087</v>
      </c>
      <c r="AC15" s="10">
        <f t="shared" si="5"/>
        <v>0.13470364222243922</v>
      </c>
    </row>
    <row r="16" spans="1:29" x14ac:dyDescent="0.2">
      <c r="A16" s="6">
        <v>255</v>
      </c>
      <c r="B16" s="7">
        <v>19</v>
      </c>
      <c r="C16" s="8" t="s">
        <v>30</v>
      </c>
      <c r="D16" s="9" t="s">
        <v>44</v>
      </c>
      <c r="E16" s="6">
        <v>81</v>
      </c>
      <c r="F16" s="6">
        <v>236</v>
      </c>
      <c r="G16" s="6">
        <v>251</v>
      </c>
      <c r="H16" s="6">
        <v>57</v>
      </c>
      <c r="I16" s="6">
        <v>30</v>
      </c>
      <c r="J16" s="6">
        <v>28</v>
      </c>
      <c r="K16" s="6">
        <v>13</v>
      </c>
      <c r="L16" s="6">
        <v>2</v>
      </c>
      <c r="M16" s="6">
        <v>12</v>
      </c>
      <c r="N16" s="6">
        <v>14</v>
      </c>
      <c r="O16" s="6">
        <v>84</v>
      </c>
      <c r="P16" s="6">
        <v>6</v>
      </c>
      <c r="Q16" s="6">
        <v>0</v>
      </c>
      <c r="R16" s="6">
        <v>0</v>
      </c>
      <c r="S16" s="6">
        <v>0</v>
      </c>
      <c r="T16" s="6">
        <v>1</v>
      </c>
      <c r="U16" s="6">
        <v>4</v>
      </c>
      <c r="V16" s="6">
        <v>3</v>
      </c>
      <c r="W16" s="6">
        <v>110</v>
      </c>
      <c r="X16" s="10">
        <f t="shared" si="0"/>
        <v>0.24152542372881355</v>
      </c>
      <c r="Y16" s="10">
        <f t="shared" si="1"/>
        <v>0.28286852589641437</v>
      </c>
      <c r="Z16" s="10">
        <f t="shared" si="2"/>
        <v>0.46610169491525422</v>
      </c>
      <c r="AA16" s="10">
        <f t="shared" si="3"/>
        <v>0.74897022081166864</v>
      </c>
      <c r="AB16" s="11">
        <f t="shared" si="4"/>
        <v>31.11553784860558</v>
      </c>
      <c r="AC16" s="10">
        <f t="shared" si="5"/>
        <v>0.13184549935849821</v>
      </c>
    </row>
    <row r="17" spans="1:29" x14ac:dyDescent="0.2">
      <c r="A17" s="6">
        <v>335</v>
      </c>
      <c r="B17" s="7">
        <v>31</v>
      </c>
      <c r="C17" s="8" t="s">
        <v>36</v>
      </c>
      <c r="D17" s="9" t="s">
        <v>45</v>
      </c>
      <c r="E17" s="6">
        <v>104</v>
      </c>
      <c r="F17" s="6">
        <v>304</v>
      </c>
      <c r="G17" s="6">
        <v>332</v>
      </c>
      <c r="H17" s="6">
        <v>69</v>
      </c>
      <c r="I17" s="6">
        <v>42</v>
      </c>
      <c r="J17" s="6">
        <v>39</v>
      </c>
      <c r="K17" s="6">
        <v>16</v>
      </c>
      <c r="L17" s="6">
        <v>7</v>
      </c>
      <c r="M17" s="6">
        <v>12</v>
      </c>
      <c r="N17" s="6">
        <v>28</v>
      </c>
      <c r="O17" s="6">
        <v>95</v>
      </c>
      <c r="P17" s="6">
        <v>9</v>
      </c>
      <c r="Q17" s="6">
        <v>4</v>
      </c>
      <c r="R17" s="6">
        <v>3</v>
      </c>
      <c r="S17" s="6">
        <v>0</v>
      </c>
      <c r="T17" s="6">
        <v>0</v>
      </c>
      <c r="U17" s="6">
        <v>1</v>
      </c>
      <c r="V17" s="6">
        <v>5</v>
      </c>
      <c r="W17" s="6">
        <v>135</v>
      </c>
      <c r="X17" s="10">
        <f t="shared" si="0"/>
        <v>0.22697368421052633</v>
      </c>
      <c r="Y17" s="10">
        <f t="shared" si="1"/>
        <v>0.29216867469879521</v>
      </c>
      <c r="Z17" s="10">
        <f t="shared" si="2"/>
        <v>0.44407894736842107</v>
      </c>
      <c r="AA17" s="10">
        <f t="shared" si="3"/>
        <v>0.73624762206721628</v>
      </c>
      <c r="AB17" s="11">
        <f t="shared" si="4"/>
        <v>39.442771084337352</v>
      </c>
      <c r="AC17" s="10">
        <f t="shared" si="5"/>
        <v>0.1297459575142676</v>
      </c>
    </row>
    <row r="18" spans="1:29" x14ac:dyDescent="0.2">
      <c r="A18" s="6">
        <v>376</v>
      </c>
      <c r="B18" s="7">
        <v>-3</v>
      </c>
      <c r="C18" s="8" t="s">
        <v>36</v>
      </c>
      <c r="D18" s="9" t="s">
        <v>46</v>
      </c>
      <c r="E18" s="6">
        <v>121</v>
      </c>
      <c r="F18" s="6">
        <v>379</v>
      </c>
      <c r="G18" s="6">
        <v>400</v>
      </c>
      <c r="H18" s="6">
        <v>90</v>
      </c>
      <c r="I18" s="6">
        <v>51</v>
      </c>
      <c r="J18" s="6">
        <v>47</v>
      </c>
      <c r="K18" s="6">
        <v>18</v>
      </c>
      <c r="L18" s="6">
        <v>2</v>
      </c>
      <c r="M18" s="6">
        <v>20</v>
      </c>
      <c r="N18" s="6">
        <v>20</v>
      </c>
      <c r="O18" s="6">
        <v>122</v>
      </c>
      <c r="P18" s="6">
        <v>13</v>
      </c>
      <c r="Q18" s="6">
        <v>1</v>
      </c>
      <c r="R18" s="6">
        <v>0</v>
      </c>
      <c r="S18" s="6">
        <v>0</v>
      </c>
      <c r="T18" s="6">
        <v>1</v>
      </c>
      <c r="U18" s="6">
        <v>7</v>
      </c>
      <c r="V18" s="6">
        <v>17</v>
      </c>
      <c r="W18" s="6">
        <v>172</v>
      </c>
      <c r="X18" s="10">
        <f t="shared" si="0"/>
        <v>0.23746701846965698</v>
      </c>
      <c r="Y18" s="10">
        <f t="shared" si="1"/>
        <v>0.27500000000000002</v>
      </c>
      <c r="Z18" s="10">
        <f t="shared" si="2"/>
        <v>0.45382585751978893</v>
      </c>
      <c r="AA18" s="10">
        <f t="shared" si="3"/>
        <v>0.72882585751978901</v>
      </c>
      <c r="AB18" s="11">
        <f t="shared" si="4"/>
        <v>47.300000000000004</v>
      </c>
      <c r="AC18" s="10">
        <f t="shared" si="5"/>
        <v>0.12480211081794196</v>
      </c>
    </row>
    <row r="19" spans="1:29" x14ac:dyDescent="0.2">
      <c r="A19" s="6">
        <v>431</v>
      </c>
      <c r="B19" s="7">
        <v>339</v>
      </c>
      <c r="C19" s="8" t="s">
        <v>36</v>
      </c>
      <c r="D19" s="9" t="s">
        <v>47</v>
      </c>
      <c r="E19" s="6">
        <v>88</v>
      </c>
      <c r="F19" s="6">
        <v>92</v>
      </c>
      <c r="G19" s="6">
        <v>103</v>
      </c>
      <c r="H19" s="6">
        <v>23</v>
      </c>
      <c r="I19" s="6">
        <v>10</v>
      </c>
      <c r="J19" s="6">
        <v>4</v>
      </c>
      <c r="K19" s="6">
        <v>3</v>
      </c>
      <c r="L19" s="6">
        <v>2</v>
      </c>
      <c r="M19" s="6">
        <v>1</v>
      </c>
      <c r="N19" s="6">
        <v>10</v>
      </c>
      <c r="O19" s="6">
        <v>21</v>
      </c>
      <c r="P19" s="6">
        <v>0</v>
      </c>
      <c r="Q19" s="6">
        <v>3</v>
      </c>
      <c r="R19" s="6">
        <v>1</v>
      </c>
      <c r="S19" s="6">
        <v>1</v>
      </c>
      <c r="T19" s="6">
        <v>0</v>
      </c>
      <c r="U19" s="6">
        <v>2</v>
      </c>
      <c r="V19" s="6">
        <v>6</v>
      </c>
      <c r="W19" s="6">
        <v>33</v>
      </c>
      <c r="X19" s="10">
        <f t="shared" si="0"/>
        <v>0.25</v>
      </c>
      <c r="Y19" s="10">
        <f t="shared" si="1"/>
        <v>0.3235294117647059</v>
      </c>
      <c r="Z19" s="10">
        <f t="shared" si="2"/>
        <v>0.35869565217391303</v>
      </c>
      <c r="AA19" s="10">
        <f t="shared" si="3"/>
        <v>0.68222506393861893</v>
      </c>
      <c r="AB19" s="11">
        <f t="shared" si="4"/>
        <v>10.676470588235295</v>
      </c>
      <c r="AC19" s="10">
        <f t="shared" si="5"/>
        <v>0.11604859335038364</v>
      </c>
    </row>
    <row r="20" spans="1:29" x14ac:dyDescent="0.2">
      <c r="A20" s="6">
        <v>496</v>
      </c>
      <c r="B20" s="7">
        <v>299</v>
      </c>
      <c r="C20" s="8" t="s">
        <v>36</v>
      </c>
      <c r="D20" s="9" t="s">
        <v>48</v>
      </c>
      <c r="E20" s="6">
        <v>95</v>
      </c>
      <c r="F20" s="6">
        <v>197</v>
      </c>
      <c r="G20" s="6">
        <v>215</v>
      </c>
      <c r="H20" s="6">
        <v>43</v>
      </c>
      <c r="I20" s="6">
        <v>26</v>
      </c>
      <c r="J20" s="6">
        <v>20</v>
      </c>
      <c r="K20" s="6">
        <v>7</v>
      </c>
      <c r="L20" s="6">
        <v>6</v>
      </c>
      <c r="M20" s="6">
        <v>6</v>
      </c>
      <c r="N20" s="6">
        <v>18</v>
      </c>
      <c r="O20" s="6">
        <v>34</v>
      </c>
      <c r="P20" s="6">
        <v>1</v>
      </c>
      <c r="Q20" s="6">
        <v>5</v>
      </c>
      <c r="R20" s="6">
        <v>2</v>
      </c>
      <c r="S20" s="6">
        <v>0</v>
      </c>
      <c r="T20" s="6">
        <v>0</v>
      </c>
      <c r="U20" s="6">
        <v>1</v>
      </c>
      <c r="V20" s="6">
        <v>0</v>
      </c>
      <c r="W20" s="6">
        <v>80</v>
      </c>
      <c r="X20" s="10">
        <f t="shared" si="0"/>
        <v>0.21827411167512689</v>
      </c>
      <c r="Y20" s="10">
        <f t="shared" si="1"/>
        <v>0.28372093023255812</v>
      </c>
      <c r="Z20" s="10">
        <f t="shared" si="2"/>
        <v>0.40609137055837563</v>
      </c>
      <c r="AA20" s="10">
        <f t="shared" si="3"/>
        <v>0.68981230079093381</v>
      </c>
      <c r="AB20" s="11">
        <f t="shared" si="4"/>
        <v>22.697674418604649</v>
      </c>
      <c r="AC20" s="10">
        <f t="shared" si="5"/>
        <v>0.1152166214142368</v>
      </c>
    </row>
    <row r="21" spans="1:29" x14ac:dyDescent="0.2">
      <c r="A21" s="6">
        <v>286</v>
      </c>
      <c r="B21" s="7">
        <v>60</v>
      </c>
      <c r="C21" s="8" t="s">
        <v>36</v>
      </c>
      <c r="D21" s="9" t="s">
        <v>49</v>
      </c>
      <c r="E21" s="6">
        <v>91</v>
      </c>
      <c r="F21" s="6">
        <v>226</v>
      </c>
      <c r="G21" s="6">
        <v>256</v>
      </c>
      <c r="H21" s="6">
        <v>45</v>
      </c>
      <c r="I21" s="6">
        <v>23</v>
      </c>
      <c r="J21" s="6">
        <v>19</v>
      </c>
      <c r="K21" s="6">
        <v>11</v>
      </c>
      <c r="L21" s="6">
        <v>1</v>
      </c>
      <c r="M21" s="6">
        <v>6</v>
      </c>
      <c r="N21" s="6">
        <v>29</v>
      </c>
      <c r="O21" s="6">
        <v>62</v>
      </c>
      <c r="P21" s="6">
        <v>6</v>
      </c>
      <c r="Q21" s="6">
        <v>0</v>
      </c>
      <c r="R21" s="6">
        <v>0</v>
      </c>
      <c r="S21" s="6">
        <v>0</v>
      </c>
      <c r="T21" s="6">
        <v>1</v>
      </c>
      <c r="U21" s="6">
        <v>2</v>
      </c>
      <c r="V21" s="6">
        <v>0</v>
      </c>
      <c r="W21" s="6">
        <v>76</v>
      </c>
      <c r="X21" s="10">
        <f t="shared" si="0"/>
        <v>0.19911504424778761</v>
      </c>
      <c r="Y21" s="10">
        <f t="shared" si="1"/>
        <v>0.2890625</v>
      </c>
      <c r="Z21" s="10">
        <f t="shared" si="2"/>
        <v>0.33628318584070799</v>
      </c>
      <c r="AA21" s="10">
        <f t="shared" si="3"/>
        <v>0.62534568584070804</v>
      </c>
      <c r="AB21" s="11">
        <f t="shared" si="4"/>
        <v>21.96875</v>
      </c>
      <c r="AC21" s="10">
        <f t="shared" si="5"/>
        <v>9.7206858407079641E-2</v>
      </c>
    </row>
    <row r="22" spans="1:29" x14ac:dyDescent="0.2">
      <c r="A22" s="6">
        <v>326</v>
      </c>
      <c r="B22" s="7">
        <v>285</v>
      </c>
      <c r="C22" s="8" t="s">
        <v>36</v>
      </c>
      <c r="D22" s="9" t="s">
        <v>50</v>
      </c>
      <c r="E22" s="6">
        <v>21</v>
      </c>
      <c r="F22" s="6">
        <v>41</v>
      </c>
      <c r="G22" s="6">
        <v>42</v>
      </c>
      <c r="H22" s="6">
        <v>9</v>
      </c>
      <c r="I22" s="6">
        <v>4</v>
      </c>
      <c r="J22" s="6">
        <v>3</v>
      </c>
      <c r="K22" s="6">
        <v>5</v>
      </c>
      <c r="L22" s="6">
        <v>0</v>
      </c>
      <c r="M22" s="6">
        <v>1</v>
      </c>
      <c r="N22" s="6">
        <v>1</v>
      </c>
      <c r="O22" s="6">
        <v>11</v>
      </c>
      <c r="P22" s="6">
        <v>0</v>
      </c>
      <c r="Q22" s="6">
        <v>2</v>
      </c>
      <c r="R22" s="6">
        <v>1</v>
      </c>
      <c r="S22" s="6">
        <v>0</v>
      </c>
      <c r="T22" s="6">
        <v>0</v>
      </c>
      <c r="U22" s="6">
        <v>0</v>
      </c>
      <c r="V22" s="6">
        <v>1</v>
      </c>
      <c r="W22" s="6">
        <v>17</v>
      </c>
      <c r="X22" s="10">
        <f t="shared" si="0"/>
        <v>0.21951219512195122</v>
      </c>
      <c r="Y22" s="10">
        <f t="shared" si="1"/>
        <v>0.23809523809523808</v>
      </c>
      <c r="Z22" s="10">
        <f t="shared" si="2"/>
        <v>0.41463414634146339</v>
      </c>
      <c r="AA22" s="10">
        <f t="shared" si="3"/>
        <v>0.65272938443670148</v>
      </c>
      <c r="AB22" s="11">
        <f t="shared" si="4"/>
        <v>4.0476190476190474</v>
      </c>
      <c r="AC22" s="10">
        <f t="shared" si="5"/>
        <v>9.8722415795586521E-2</v>
      </c>
    </row>
    <row r="23" spans="1:29" x14ac:dyDescent="0.2">
      <c r="A23" s="6">
        <v>154</v>
      </c>
      <c r="B23" s="7">
        <v>19</v>
      </c>
      <c r="C23" s="8" t="s">
        <v>36</v>
      </c>
      <c r="D23" s="9" t="s">
        <v>51</v>
      </c>
      <c r="E23" s="6">
        <v>85</v>
      </c>
      <c r="F23" s="6">
        <v>135</v>
      </c>
      <c r="G23" s="6">
        <v>142</v>
      </c>
      <c r="H23" s="6">
        <v>26</v>
      </c>
      <c r="I23" s="6">
        <v>16</v>
      </c>
      <c r="J23" s="6">
        <v>18</v>
      </c>
      <c r="K23" s="6">
        <v>12</v>
      </c>
      <c r="L23" s="6">
        <v>0</v>
      </c>
      <c r="M23" s="6">
        <v>6</v>
      </c>
      <c r="N23" s="6">
        <v>7</v>
      </c>
      <c r="O23" s="6">
        <v>45</v>
      </c>
      <c r="P23" s="6">
        <v>3</v>
      </c>
      <c r="Q23" s="6">
        <v>1</v>
      </c>
      <c r="R23" s="6">
        <v>0</v>
      </c>
      <c r="S23" s="6">
        <v>0</v>
      </c>
      <c r="T23" s="6">
        <v>0</v>
      </c>
      <c r="U23" s="6">
        <v>5</v>
      </c>
      <c r="V23" s="6">
        <v>1</v>
      </c>
      <c r="W23" s="6">
        <v>56</v>
      </c>
      <c r="X23" s="10">
        <f t="shared" si="0"/>
        <v>0.19259259259259259</v>
      </c>
      <c r="Y23" s="10">
        <f t="shared" si="1"/>
        <v>0.23239436619718309</v>
      </c>
      <c r="Z23" s="10">
        <f t="shared" si="2"/>
        <v>0.4148148148148148</v>
      </c>
      <c r="AA23" s="10">
        <f t="shared" si="3"/>
        <v>0.64720918101199787</v>
      </c>
      <c r="AB23" s="11">
        <f t="shared" si="4"/>
        <v>13.014084507042254</v>
      </c>
      <c r="AC23" s="10">
        <f t="shared" si="5"/>
        <v>9.6400625978090765E-2</v>
      </c>
    </row>
    <row r="24" spans="1:29" x14ac:dyDescent="0.2">
      <c r="A24" s="6">
        <v>438</v>
      </c>
      <c r="B24" s="7">
        <v>403</v>
      </c>
      <c r="C24" s="8" t="s">
        <v>36</v>
      </c>
      <c r="D24" s="9" t="s">
        <v>52</v>
      </c>
      <c r="E24" s="6">
        <v>17</v>
      </c>
      <c r="F24" s="6">
        <v>35</v>
      </c>
      <c r="G24" s="6">
        <v>36</v>
      </c>
      <c r="H24" s="6">
        <v>9</v>
      </c>
      <c r="I24" s="6">
        <v>4</v>
      </c>
      <c r="J24" s="6">
        <v>1</v>
      </c>
      <c r="K24" s="6">
        <v>3</v>
      </c>
      <c r="L24" s="6">
        <v>0</v>
      </c>
      <c r="M24" s="6">
        <v>0</v>
      </c>
      <c r="N24" s="6">
        <v>1</v>
      </c>
      <c r="O24" s="6">
        <v>9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1</v>
      </c>
      <c r="W24" s="6">
        <v>12</v>
      </c>
      <c r="X24" s="10">
        <f t="shared" si="0"/>
        <v>0.25714285714285712</v>
      </c>
      <c r="Y24" s="10">
        <f t="shared" si="1"/>
        <v>0.27777777777777779</v>
      </c>
      <c r="Z24" s="10">
        <f t="shared" si="2"/>
        <v>0.34285714285714286</v>
      </c>
      <c r="AA24" s="10">
        <f t="shared" si="3"/>
        <v>0.62063492063492065</v>
      </c>
      <c r="AB24" s="11">
        <f t="shared" si="4"/>
        <v>3.3333333333333335</v>
      </c>
      <c r="AC24" s="10">
        <f t="shared" si="5"/>
        <v>9.5238095238095247E-2</v>
      </c>
    </row>
    <row r="25" spans="1:29" x14ac:dyDescent="0.2">
      <c r="A25" s="6">
        <v>376</v>
      </c>
      <c r="B25" s="7">
        <v>325</v>
      </c>
      <c r="C25" s="8" t="s">
        <v>30</v>
      </c>
      <c r="D25" s="9" t="s">
        <v>53</v>
      </c>
      <c r="E25" s="6">
        <v>22</v>
      </c>
      <c r="F25" s="6">
        <v>51</v>
      </c>
      <c r="G25" s="6">
        <v>56</v>
      </c>
      <c r="H25" s="6">
        <v>8</v>
      </c>
      <c r="I25" s="6">
        <v>7</v>
      </c>
      <c r="J25" s="6">
        <v>12</v>
      </c>
      <c r="K25" s="6">
        <v>0</v>
      </c>
      <c r="L25" s="6">
        <v>1</v>
      </c>
      <c r="M25" s="6">
        <v>4</v>
      </c>
      <c r="N25" s="6">
        <v>3</v>
      </c>
      <c r="O25" s="6">
        <v>24</v>
      </c>
      <c r="P25" s="6">
        <v>3</v>
      </c>
      <c r="Q25" s="6">
        <v>0</v>
      </c>
      <c r="R25" s="6">
        <v>0</v>
      </c>
      <c r="S25" s="6">
        <v>0</v>
      </c>
      <c r="T25" s="6">
        <v>2</v>
      </c>
      <c r="U25" s="6">
        <v>0</v>
      </c>
      <c r="V25" s="6">
        <v>0</v>
      </c>
      <c r="W25" s="6">
        <v>22</v>
      </c>
      <c r="X25" s="10">
        <f t="shared" si="0"/>
        <v>0.15686274509803921</v>
      </c>
      <c r="Y25" s="10">
        <f t="shared" si="1"/>
        <v>0.19642857142857142</v>
      </c>
      <c r="Z25" s="10">
        <f t="shared" si="2"/>
        <v>0.43137254901960786</v>
      </c>
      <c r="AA25" s="10">
        <f t="shared" si="3"/>
        <v>0.62780112044817926</v>
      </c>
      <c r="AB25" s="11">
        <f t="shared" si="4"/>
        <v>4.3214285714285712</v>
      </c>
      <c r="AC25" s="10">
        <f t="shared" si="5"/>
        <v>8.473389355742296E-2</v>
      </c>
    </row>
    <row r="26" spans="1:29" x14ac:dyDescent="0.2">
      <c r="A26" s="6">
        <v>367</v>
      </c>
      <c r="B26" s="7">
        <v>205</v>
      </c>
      <c r="C26" s="8" t="s">
        <v>36</v>
      </c>
      <c r="D26" s="9" t="s">
        <v>54</v>
      </c>
      <c r="E26" s="6">
        <v>76</v>
      </c>
      <c r="F26" s="6">
        <v>162</v>
      </c>
      <c r="G26" s="6">
        <v>176</v>
      </c>
      <c r="H26" s="6">
        <v>31</v>
      </c>
      <c r="I26" s="6">
        <v>14</v>
      </c>
      <c r="J26" s="6">
        <v>17</v>
      </c>
      <c r="K26" s="6">
        <v>2</v>
      </c>
      <c r="L26" s="6">
        <v>0</v>
      </c>
      <c r="M26" s="6">
        <v>6</v>
      </c>
      <c r="N26" s="6">
        <v>13</v>
      </c>
      <c r="O26" s="6">
        <v>41</v>
      </c>
      <c r="P26" s="6">
        <v>4</v>
      </c>
      <c r="Q26" s="6">
        <v>0</v>
      </c>
      <c r="R26" s="6">
        <v>0</v>
      </c>
      <c r="S26" s="6">
        <v>0</v>
      </c>
      <c r="T26" s="6">
        <v>1</v>
      </c>
      <c r="U26" s="6">
        <v>4</v>
      </c>
      <c r="V26" s="6">
        <v>1</v>
      </c>
      <c r="W26" s="6">
        <v>51</v>
      </c>
      <c r="X26" s="10">
        <f t="shared" si="0"/>
        <v>0.19135802469135801</v>
      </c>
      <c r="Y26" s="10">
        <f t="shared" si="1"/>
        <v>0.25</v>
      </c>
      <c r="Z26" s="10">
        <f t="shared" si="2"/>
        <v>0.31481481481481483</v>
      </c>
      <c r="AA26" s="10">
        <f t="shared" si="3"/>
        <v>0.56481481481481488</v>
      </c>
      <c r="AB26" s="11">
        <f t="shared" si="4"/>
        <v>12.75</v>
      </c>
      <c r="AC26" s="10">
        <f t="shared" si="5"/>
        <v>7.8703703703703706E-2</v>
      </c>
    </row>
    <row r="27" spans="1:29" x14ac:dyDescent="0.2">
      <c r="A27" s="6">
        <v>272</v>
      </c>
      <c r="B27" s="7">
        <v>232</v>
      </c>
      <c r="C27" s="8" t="s">
        <v>36</v>
      </c>
      <c r="D27" s="9" t="s">
        <v>55</v>
      </c>
      <c r="E27" s="6">
        <v>17</v>
      </c>
      <c r="F27" s="6">
        <v>40</v>
      </c>
      <c r="G27" s="6">
        <v>45</v>
      </c>
      <c r="H27" s="6">
        <v>6</v>
      </c>
      <c r="I27" s="6">
        <v>4</v>
      </c>
      <c r="J27" s="6">
        <v>3</v>
      </c>
      <c r="K27" s="6">
        <v>0</v>
      </c>
      <c r="L27" s="6">
        <v>0</v>
      </c>
      <c r="M27" s="6">
        <v>1</v>
      </c>
      <c r="N27" s="6">
        <v>5</v>
      </c>
      <c r="O27" s="6">
        <v>16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9</v>
      </c>
      <c r="X27" s="10">
        <f t="shared" si="0"/>
        <v>0.15</v>
      </c>
      <c r="Y27" s="10">
        <f t="shared" si="1"/>
        <v>0.24444444444444444</v>
      </c>
      <c r="Z27" s="10">
        <f t="shared" si="2"/>
        <v>0.22500000000000001</v>
      </c>
      <c r="AA27" s="10">
        <f t="shared" si="3"/>
        <v>0.46944444444444444</v>
      </c>
      <c r="AB27" s="11">
        <f t="shared" si="4"/>
        <v>2.1999999999999997</v>
      </c>
      <c r="AC27" s="10">
        <f t="shared" si="5"/>
        <v>5.4999999999999993E-2</v>
      </c>
    </row>
    <row r="28" spans="1:29" x14ac:dyDescent="0.2">
      <c r="A28" s="6">
        <v>84</v>
      </c>
      <c r="B28" s="7">
        <v>76</v>
      </c>
      <c r="C28" s="8" t="s">
        <v>36</v>
      </c>
      <c r="D28" s="9" t="s">
        <v>56</v>
      </c>
      <c r="E28" s="6">
        <v>12</v>
      </c>
      <c r="F28" s="6">
        <v>8</v>
      </c>
      <c r="G28" s="6">
        <v>9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2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10">
        <f t="shared" si="0"/>
        <v>0</v>
      </c>
      <c r="Y28" s="10">
        <f t="shared" si="1"/>
        <v>0.1111111111111111</v>
      </c>
      <c r="Z28" s="10">
        <f t="shared" si="2"/>
        <v>0</v>
      </c>
      <c r="AA28" s="10">
        <f t="shared" si="3"/>
        <v>0.1111111111111111</v>
      </c>
      <c r="AB28" s="11">
        <f t="shared" si="4"/>
        <v>0</v>
      </c>
      <c r="AC28" s="10">
        <f t="shared" si="5"/>
        <v>0</v>
      </c>
    </row>
    <row r="29" spans="1:29" x14ac:dyDescent="0.2">
      <c r="A29" s="6">
        <v>100</v>
      </c>
      <c r="B29" s="7">
        <v>86</v>
      </c>
      <c r="C29" s="8" t="s">
        <v>36</v>
      </c>
      <c r="D29" s="9" t="s">
        <v>57</v>
      </c>
      <c r="E29" s="6">
        <v>9</v>
      </c>
      <c r="F29" s="6">
        <v>14</v>
      </c>
      <c r="G29" s="6">
        <v>22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1</v>
      </c>
      <c r="O29" s="6">
        <v>5</v>
      </c>
      <c r="P29" s="6">
        <v>0</v>
      </c>
      <c r="Q29" s="6">
        <v>0</v>
      </c>
      <c r="R29" s="6">
        <v>0</v>
      </c>
      <c r="S29" s="6">
        <v>7</v>
      </c>
      <c r="T29" s="6">
        <v>0</v>
      </c>
      <c r="U29" s="6">
        <v>0</v>
      </c>
      <c r="V29" s="6">
        <v>0</v>
      </c>
      <c r="W29" s="6">
        <v>0</v>
      </c>
      <c r="X29" s="10">
        <f t="shared" si="0"/>
        <v>0</v>
      </c>
      <c r="Y29" s="10">
        <f t="shared" si="1"/>
        <v>6.6666666666666666E-2</v>
      </c>
      <c r="Z29" s="10">
        <f t="shared" si="2"/>
        <v>0</v>
      </c>
      <c r="AA29" s="10">
        <f t="shared" si="3"/>
        <v>6.6666666666666666E-2</v>
      </c>
      <c r="AB29" s="11">
        <f t="shared" si="4"/>
        <v>0</v>
      </c>
      <c r="AC29" s="10">
        <f t="shared" si="5"/>
        <v>0</v>
      </c>
    </row>
    <row r="30" spans="1:29" x14ac:dyDescent="0.2">
      <c r="A30" s="6">
        <v>54</v>
      </c>
      <c r="B30" s="7">
        <v>54</v>
      </c>
      <c r="C30" s="8" t="s">
        <v>36</v>
      </c>
      <c r="D30" s="9" t="s">
        <v>58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10">
        <f t="shared" si="0"/>
        <v>0</v>
      </c>
      <c r="Y30" s="10">
        <f t="shared" si="1"/>
        <v>0</v>
      </c>
      <c r="Z30" s="10">
        <f t="shared" si="2"/>
        <v>0</v>
      </c>
      <c r="AA30" s="10">
        <f t="shared" si="3"/>
        <v>0</v>
      </c>
      <c r="AB30" s="11">
        <f t="shared" si="4"/>
        <v>0</v>
      </c>
      <c r="AC30" s="10">
        <f t="shared" si="5"/>
        <v>0</v>
      </c>
    </row>
    <row r="31" spans="1:29" x14ac:dyDescent="0.2">
      <c r="A31" s="6">
        <v>355</v>
      </c>
      <c r="B31" s="7">
        <v>355</v>
      </c>
      <c r="C31" s="8" t="s">
        <v>36</v>
      </c>
      <c r="D31" s="9" t="s">
        <v>59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10">
        <f t="shared" si="0"/>
        <v>0</v>
      </c>
      <c r="Y31" s="10">
        <f t="shared" si="1"/>
        <v>0</v>
      </c>
      <c r="Z31" s="10">
        <f t="shared" si="2"/>
        <v>0</v>
      </c>
      <c r="AA31" s="10">
        <f t="shared" si="3"/>
        <v>0</v>
      </c>
      <c r="AB31" s="11">
        <f t="shared" si="4"/>
        <v>0</v>
      </c>
      <c r="AC31" s="10">
        <f t="shared" si="5"/>
        <v>0</v>
      </c>
    </row>
    <row r="32" spans="1:29" x14ac:dyDescent="0.2">
      <c r="A32" s="6">
        <v>100</v>
      </c>
      <c r="B32" s="7">
        <v>98</v>
      </c>
      <c r="C32" s="8" t="s">
        <v>36</v>
      </c>
      <c r="D32" s="9" t="s">
        <v>60</v>
      </c>
      <c r="E32" s="6">
        <v>1</v>
      </c>
      <c r="F32" s="6">
        <v>2</v>
      </c>
      <c r="G32" s="6">
        <v>2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10">
        <f t="shared" si="0"/>
        <v>0</v>
      </c>
      <c r="Y32" s="10">
        <f t="shared" si="1"/>
        <v>0</v>
      </c>
      <c r="Z32" s="10">
        <f t="shared" si="2"/>
        <v>0</v>
      </c>
      <c r="AA32" s="10">
        <f t="shared" si="3"/>
        <v>0</v>
      </c>
      <c r="AB32" s="11">
        <f t="shared" si="4"/>
        <v>0</v>
      </c>
      <c r="AC32" s="10">
        <f t="shared" si="5"/>
        <v>0</v>
      </c>
    </row>
    <row r="33" spans="1:29" s="5" customFormat="1" x14ac:dyDescent="0.2">
      <c r="A33" s="13"/>
      <c r="B33" s="14">
        <f>COUNTA(D4:D32)</f>
        <v>29</v>
      </c>
      <c r="C33" s="14"/>
      <c r="D33" s="15" t="s">
        <v>61</v>
      </c>
      <c r="E33" s="14">
        <f t="shared" ref="E33:W33" si="6">SUM(E4:E32)</f>
        <v>1667</v>
      </c>
      <c r="F33" s="14">
        <f t="shared" si="6"/>
        <v>4475</v>
      </c>
      <c r="G33" s="14">
        <f t="shared" si="6"/>
        <v>4932</v>
      </c>
      <c r="H33" s="14">
        <f t="shared" si="6"/>
        <v>1110</v>
      </c>
      <c r="I33" s="14">
        <f t="shared" si="6"/>
        <v>636</v>
      </c>
      <c r="J33" s="14">
        <f t="shared" si="6"/>
        <v>619</v>
      </c>
      <c r="K33" s="14">
        <f t="shared" si="6"/>
        <v>217</v>
      </c>
      <c r="L33" s="14">
        <f t="shared" si="6"/>
        <v>43</v>
      </c>
      <c r="M33" s="14">
        <f t="shared" si="6"/>
        <v>236</v>
      </c>
      <c r="N33" s="14">
        <f t="shared" si="6"/>
        <v>427</v>
      </c>
      <c r="O33" s="14">
        <f t="shared" si="6"/>
        <v>1260</v>
      </c>
      <c r="P33" s="14">
        <f t="shared" si="6"/>
        <v>110</v>
      </c>
      <c r="Q33" s="14">
        <f t="shared" si="6"/>
        <v>37</v>
      </c>
      <c r="R33" s="14">
        <f t="shared" si="6"/>
        <v>11</v>
      </c>
      <c r="S33" s="14">
        <f t="shared" si="6"/>
        <v>9</v>
      </c>
      <c r="T33" s="14">
        <f t="shared" si="6"/>
        <v>21</v>
      </c>
      <c r="U33" s="14">
        <f t="shared" si="6"/>
        <v>57</v>
      </c>
      <c r="V33" s="14">
        <f t="shared" si="6"/>
        <v>86</v>
      </c>
      <c r="W33" s="14">
        <f t="shared" si="6"/>
        <v>2121</v>
      </c>
      <c r="X33" s="16">
        <f t="shared" si="0"/>
        <v>0.24804469273743016</v>
      </c>
      <c r="Y33" s="16">
        <f t="shared" si="1"/>
        <v>0.31220800325005077</v>
      </c>
      <c r="Z33" s="16">
        <f t="shared" si="2"/>
        <v>0.47396648044692735</v>
      </c>
      <c r="AA33" s="16">
        <f t="shared" si="3"/>
        <v>0.78617448369697818</v>
      </c>
      <c r="AB33" s="17">
        <f t="shared" si="4"/>
        <v>662.19317489335765</v>
      </c>
      <c r="AC33" s="16">
        <f t="shared" si="5"/>
        <v>0.14797612846778943</v>
      </c>
    </row>
    <row r="34" spans="1:29" x14ac:dyDescent="0.2">
      <c r="A34" s="1"/>
      <c r="B34" s="1"/>
      <c r="C34" s="1"/>
      <c r="D34" s="18" t="s">
        <v>62</v>
      </c>
      <c r="E34" s="19">
        <f t="shared" ref="E34:W34" si="7">E33/$P$67</f>
        <v>12.823076923076924</v>
      </c>
      <c r="F34" s="19">
        <f t="shared" si="7"/>
        <v>34.42307692307692</v>
      </c>
      <c r="G34" s="19">
        <f t="shared" si="7"/>
        <v>37.938461538461539</v>
      </c>
      <c r="H34" s="4">
        <f t="shared" si="7"/>
        <v>8.5384615384615383</v>
      </c>
      <c r="I34" s="19">
        <f t="shared" si="7"/>
        <v>4.8923076923076927</v>
      </c>
      <c r="J34" s="4">
        <f t="shared" si="7"/>
        <v>4.7615384615384615</v>
      </c>
      <c r="K34" s="4">
        <f t="shared" si="7"/>
        <v>1.6692307692307693</v>
      </c>
      <c r="L34" s="4">
        <f t="shared" si="7"/>
        <v>0.33076923076923076</v>
      </c>
      <c r="M34" s="19">
        <f t="shared" si="7"/>
        <v>1.8153846153846154</v>
      </c>
      <c r="N34" s="19">
        <f t="shared" si="7"/>
        <v>3.2846153846153845</v>
      </c>
      <c r="O34" s="4">
        <f t="shared" si="7"/>
        <v>9.6923076923076916</v>
      </c>
      <c r="P34" s="4">
        <f t="shared" si="7"/>
        <v>0.84615384615384615</v>
      </c>
      <c r="Q34" s="4">
        <f t="shared" si="7"/>
        <v>0.2846153846153846</v>
      </c>
      <c r="R34" s="4">
        <f t="shared" si="7"/>
        <v>8.461538461538462E-2</v>
      </c>
      <c r="S34" s="4">
        <f t="shared" si="7"/>
        <v>6.9230769230769235E-2</v>
      </c>
      <c r="T34" s="4">
        <f t="shared" si="7"/>
        <v>0.16153846153846155</v>
      </c>
      <c r="U34" s="4">
        <f t="shared" si="7"/>
        <v>0.43846153846153846</v>
      </c>
      <c r="V34" s="4">
        <f t="shared" si="7"/>
        <v>0.66153846153846152</v>
      </c>
      <c r="W34" s="4">
        <f t="shared" si="7"/>
        <v>16.315384615384616</v>
      </c>
      <c r="X34" s="1"/>
      <c r="Y34" s="1"/>
      <c r="Z34" s="1"/>
      <c r="AA34" s="1"/>
      <c r="AB34" s="20">
        <f>SUM(AB2:AB32)</f>
        <v>679.19068500205867</v>
      </c>
      <c r="AC34" s="21"/>
    </row>
    <row r="35" spans="1:29" x14ac:dyDescent="0.2">
      <c r="A35" s="1"/>
      <c r="B35" s="1"/>
      <c r="C35" s="1"/>
      <c r="D35" s="18" t="s">
        <v>63</v>
      </c>
      <c r="E35" s="22">
        <f t="shared" ref="E35:W35" si="8">E33/$F67</f>
        <v>1.4358311800172268</v>
      </c>
      <c r="F35" s="22">
        <f t="shared" si="8"/>
        <v>3.8544358311800182</v>
      </c>
      <c r="G35" s="22">
        <f t="shared" si="8"/>
        <v>4.2480620155038764</v>
      </c>
      <c r="H35" s="22">
        <f t="shared" si="8"/>
        <v>0.95607235142118885</v>
      </c>
      <c r="I35" s="22">
        <f t="shared" si="8"/>
        <v>0.54780361757105955</v>
      </c>
      <c r="J35" s="22">
        <f t="shared" si="8"/>
        <v>0.53316106804478913</v>
      </c>
      <c r="K35" s="22">
        <f t="shared" si="8"/>
        <v>0.1869078380706288</v>
      </c>
      <c r="L35" s="22">
        <f t="shared" si="8"/>
        <v>3.7037037037037042E-2</v>
      </c>
      <c r="M35" s="22">
        <f t="shared" si="8"/>
        <v>0.20327304048234285</v>
      </c>
      <c r="N35" s="22">
        <f t="shared" si="8"/>
        <v>0.36778639104220506</v>
      </c>
      <c r="O35" s="22">
        <f t="shared" si="8"/>
        <v>1.0852713178294575</v>
      </c>
      <c r="P35" s="22">
        <f t="shared" si="8"/>
        <v>9.4745908699397086E-2</v>
      </c>
      <c r="Q35" s="22">
        <f t="shared" si="8"/>
        <v>3.1869078380706295E-2</v>
      </c>
      <c r="R35" s="22">
        <f t="shared" si="8"/>
        <v>9.4745908699397086E-3</v>
      </c>
      <c r="S35" s="22">
        <f t="shared" si="8"/>
        <v>7.7519379844961257E-3</v>
      </c>
      <c r="T35" s="22">
        <f t="shared" si="8"/>
        <v>1.8087855297157625E-2</v>
      </c>
      <c r="U35" s="22">
        <f t="shared" si="8"/>
        <v>4.9095607235142127E-2</v>
      </c>
      <c r="V35" s="22">
        <f t="shared" si="8"/>
        <v>7.4074074074074084E-2</v>
      </c>
      <c r="W35" s="22">
        <f t="shared" si="8"/>
        <v>1.8268733850129202</v>
      </c>
      <c r="X35" s="1"/>
      <c r="Y35" s="1"/>
      <c r="Z35" s="1"/>
      <c r="AA35" s="1"/>
      <c r="AB35" s="1"/>
      <c r="AC35" s="21"/>
    </row>
    <row r="36" spans="1:29" x14ac:dyDescent="0.2">
      <c r="A36" s="1"/>
      <c r="B36" s="1"/>
      <c r="C36" s="1"/>
      <c r="D36" s="23" t="s">
        <v>64</v>
      </c>
      <c r="E36" s="12">
        <f>130*E34</f>
        <v>1667</v>
      </c>
      <c r="F36" s="12">
        <f t="shared" ref="F36:W36" si="9">130*F34</f>
        <v>4475</v>
      </c>
      <c r="G36" s="12">
        <f t="shared" si="9"/>
        <v>4932</v>
      </c>
      <c r="H36" s="12">
        <f t="shared" si="9"/>
        <v>1110</v>
      </c>
      <c r="I36" s="12">
        <f t="shared" si="9"/>
        <v>636</v>
      </c>
      <c r="J36" s="12">
        <f t="shared" si="9"/>
        <v>619</v>
      </c>
      <c r="K36" s="12">
        <f t="shared" si="9"/>
        <v>217</v>
      </c>
      <c r="L36" s="12">
        <f t="shared" si="9"/>
        <v>43</v>
      </c>
      <c r="M36" s="12">
        <f t="shared" si="9"/>
        <v>236</v>
      </c>
      <c r="N36" s="12">
        <f t="shared" si="9"/>
        <v>427</v>
      </c>
      <c r="O36" s="12">
        <f t="shared" si="9"/>
        <v>1260</v>
      </c>
      <c r="P36" s="12">
        <f t="shared" si="9"/>
        <v>110</v>
      </c>
      <c r="Q36" s="12">
        <f t="shared" si="9"/>
        <v>37</v>
      </c>
      <c r="R36" s="12">
        <f t="shared" si="9"/>
        <v>11</v>
      </c>
      <c r="S36" s="12">
        <f t="shared" si="9"/>
        <v>9</v>
      </c>
      <c r="T36" s="12">
        <f t="shared" si="9"/>
        <v>21</v>
      </c>
      <c r="U36" s="12">
        <f t="shared" si="9"/>
        <v>57</v>
      </c>
      <c r="V36" s="12">
        <f t="shared" si="9"/>
        <v>86</v>
      </c>
      <c r="W36" s="12">
        <f t="shared" si="9"/>
        <v>2121</v>
      </c>
      <c r="X36" s="21">
        <f>X33</f>
        <v>0.24804469273743016</v>
      </c>
      <c r="Y36" s="21">
        <f t="shared" ref="Y36:AA36" si="10">Y33</f>
        <v>0.31220800325005077</v>
      </c>
      <c r="Z36" s="21">
        <f t="shared" si="10"/>
        <v>0.47396648044692735</v>
      </c>
      <c r="AA36" s="21">
        <f t="shared" si="10"/>
        <v>0.78617448369697818</v>
      </c>
      <c r="AB36" s="12"/>
      <c r="AC36" s="21"/>
    </row>
    <row r="37" spans="1:29" x14ac:dyDescent="0.2">
      <c r="A37" s="1"/>
      <c r="B37" s="1"/>
      <c r="C37" s="1"/>
      <c r="D37" s="1"/>
      <c r="E37" s="1"/>
      <c r="F37" s="1"/>
      <c r="G37" s="12">
        <f>3.1*P67</f>
        <v>403</v>
      </c>
      <c r="H37" s="1"/>
      <c r="I37" s="24">
        <f>I33/(H33+N33)</f>
        <v>0.41379310344827586</v>
      </c>
      <c r="J37" s="25" t="s">
        <v>65</v>
      </c>
      <c r="K37" s="1"/>
      <c r="L37" s="1"/>
      <c r="M37" s="24">
        <f>M33/H33</f>
        <v>0.21261261261261261</v>
      </c>
      <c r="N37" s="1" t="s">
        <v>66</v>
      </c>
      <c r="O37" s="1"/>
      <c r="P37" s="1"/>
      <c r="Q37" s="1"/>
      <c r="R37" s="24">
        <f>Q33/(Q33+R33)</f>
        <v>0.77083333333333337</v>
      </c>
      <c r="S37" s="1" t="s">
        <v>67</v>
      </c>
      <c r="T37" s="1"/>
      <c r="U37" s="1"/>
      <c r="V37" s="1"/>
      <c r="W37" s="23"/>
      <c r="X37" s="21"/>
      <c r="Y37" s="21"/>
      <c r="Z37" s="21"/>
      <c r="AA37" s="21"/>
      <c r="AB37" s="21"/>
      <c r="AC37" s="21"/>
    </row>
    <row r="38" spans="1:29" x14ac:dyDescent="0.2">
      <c r="A38" s="1"/>
      <c r="B38" s="1"/>
      <c r="C38" s="1"/>
      <c r="D38" s="1"/>
      <c r="E38" s="1"/>
      <c r="F38" s="1"/>
      <c r="G38" s="1">
        <f>130*3.1</f>
        <v>403</v>
      </c>
      <c r="H38" s="1"/>
      <c r="I38" s="24">
        <f>(I33-M33)/(H33+N33-M33)</f>
        <v>0.30745580322828592</v>
      </c>
      <c r="J38" s="1" t="s">
        <v>68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2"/>
      <c r="AC38" s="21"/>
    </row>
    <row r="42" spans="1:29" ht="25.5" x14ac:dyDescent="0.35">
      <c r="I42" s="26">
        <v>2019</v>
      </c>
      <c r="J42" s="26"/>
      <c r="K42" s="26"/>
      <c r="R42" s="27" t="s">
        <v>69</v>
      </c>
      <c r="T42" s="28">
        <f>P67</f>
        <v>130</v>
      </c>
      <c r="U42" s="28"/>
    </row>
    <row r="43" spans="1:29" x14ac:dyDescent="0.2">
      <c r="A43" s="29" t="s">
        <v>70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1"/>
      <c r="X43" s="1"/>
      <c r="Y43" s="1"/>
      <c r="Z43" s="1"/>
      <c r="AA43" s="1"/>
      <c r="AB43" s="1"/>
      <c r="AC43" s="29"/>
    </row>
    <row r="44" spans="1:29" s="5" customFormat="1" x14ac:dyDescent="0.2">
      <c r="A44" s="30" t="s">
        <v>71</v>
      </c>
      <c r="B44" s="30" t="s">
        <v>2</v>
      </c>
      <c r="C44" s="30" t="s">
        <v>72</v>
      </c>
      <c r="D44" s="30" t="s">
        <v>4</v>
      </c>
      <c r="E44" s="30" t="s">
        <v>73</v>
      </c>
      <c r="F44" s="30" t="s">
        <v>74</v>
      </c>
      <c r="G44" s="30" t="s">
        <v>75</v>
      </c>
      <c r="H44" s="30" t="s">
        <v>76</v>
      </c>
      <c r="I44" s="30" t="s">
        <v>36</v>
      </c>
      <c r="J44" s="30" t="s">
        <v>77</v>
      </c>
      <c r="K44" s="30" t="s">
        <v>78</v>
      </c>
      <c r="L44" s="30" t="s">
        <v>79</v>
      </c>
      <c r="M44" s="30" t="s">
        <v>13</v>
      </c>
      <c r="N44" s="30" t="s">
        <v>14</v>
      </c>
      <c r="O44" s="30" t="s">
        <v>15</v>
      </c>
      <c r="P44" s="30" t="s">
        <v>80</v>
      </c>
      <c r="Q44" s="30" t="s">
        <v>81</v>
      </c>
      <c r="R44" s="30" t="s">
        <v>82</v>
      </c>
      <c r="S44" s="30" t="s">
        <v>83</v>
      </c>
      <c r="T44" s="30" t="s">
        <v>30</v>
      </c>
      <c r="U44" s="30" t="s">
        <v>84</v>
      </c>
      <c r="V44" s="30" t="s">
        <v>85</v>
      </c>
      <c r="W44" s="30" t="s">
        <v>86</v>
      </c>
      <c r="X44" s="30" t="s">
        <v>87</v>
      </c>
      <c r="Y44" s="30" t="s">
        <v>88</v>
      </c>
      <c r="Z44" s="30" t="s">
        <v>89</v>
      </c>
      <c r="AA44" s="31" t="s">
        <v>90</v>
      </c>
      <c r="AB44" s="30" t="s">
        <v>91</v>
      </c>
      <c r="AC44" s="31" t="s">
        <v>92</v>
      </c>
    </row>
    <row r="45" spans="1:29" x14ac:dyDescent="0.2">
      <c r="A45" s="6">
        <v>56</v>
      </c>
      <c r="B45" s="32">
        <v>52.33</v>
      </c>
      <c r="C45" s="33" t="s">
        <v>36</v>
      </c>
      <c r="D45" s="34" t="s">
        <v>93</v>
      </c>
      <c r="E45" s="35">
        <v>2</v>
      </c>
      <c r="F45" s="36">
        <v>3.6666666666666701</v>
      </c>
      <c r="G45" s="37">
        <v>15</v>
      </c>
      <c r="H45" s="37">
        <v>1</v>
      </c>
      <c r="I45" s="37">
        <v>1</v>
      </c>
      <c r="J45" s="37">
        <v>1</v>
      </c>
      <c r="K45" s="37">
        <v>3</v>
      </c>
      <c r="L45" s="37">
        <v>0</v>
      </c>
      <c r="M45" s="37">
        <v>0</v>
      </c>
      <c r="N45" s="37">
        <v>2</v>
      </c>
      <c r="O45" s="37">
        <v>7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10">
        <f t="shared" ref="X45:X66" si="11">IFERROR(H45/(G45-N45),"")</f>
        <v>7.6923076923076927E-2</v>
      </c>
      <c r="Y45" s="10">
        <f t="shared" ref="Y45:Y66" si="12">IFERROR((H45+N45)/(G45),"")</f>
        <v>0.2</v>
      </c>
      <c r="Z45" s="38">
        <f t="shared" ref="Z45:Z66" si="13">IFERROR(9*J45/F45,"")</f>
        <v>2.4545454545454524</v>
      </c>
      <c r="AA45" s="38">
        <f t="shared" ref="AA45:AA66" si="14">IFERROR(((13*M45+3*N45-2*O45)/F45)+4,"")</f>
        <v>1.8181818181818201</v>
      </c>
      <c r="AB45" s="10">
        <f t="shared" ref="AB45:AB66" si="15">IFERROR((N45+H45)/F45,"")</f>
        <v>0.81818181818181746</v>
      </c>
      <c r="AC45" s="39">
        <f t="shared" ref="AC45:AC67" si="16">IF((S45+T45)=0,0,S45/(S45+T45))</f>
        <v>0</v>
      </c>
    </row>
    <row r="46" spans="1:29" x14ac:dyDescent="0.2">
      <c r="A46" s="6">
        <v>65</v>
      </c>
      <c r="B46" s="32">
        <v>6.67</v>
      </c>
      <c r="C46" s="33" t="s">
        <v>36</v>
      </c>
      <c r="D46" s="34" t="s">
        <v>94</v>
      </c>
      <c r="E46" s="35">
        <v>55</v>
      </c>
      <c r="F46" s="36">
        <v>58.3333333333333</v>
      </c>
      <c r="G46" s="37">
        <v>227</v>
      </c>
      <c r="H46" s="37">
        <v>35</v>
      </c>
      <c r="I46" s="37">
        <v>11</v>
      </c>
      <c r="J46" s="37">
        <v>11</v>
      </c>
      <c r="K46" s="37">
        <v>57</v>
      </c>
      <c r="L46" s="37">
        <v>114</v>
      </c>
      <c r="M46" s="37">
        <v>3</v>
      </c>
      <c r="N46" s="37">
        <v>22</v>
      </c>
      <c r="O46" s="37">
        <v>72</v>
      </c>
      <c r="P46" s="37">
        <v>0</v>
      </c>
      <c r="Q46" s="37">
        <v>0</v>
      </c>
      <c r="R46" s="37">
        <v>0</v>
      </c>
      <c r="S46" s="37">
        <v>3</v>
      </c>
      <c r="T46" s="37">
        <v>2</v>
      </c>
      <c r="U46" s="37">
        <v>40</v>
      </c>
      <c r="V46" s="37">
        <v>0</v>
      </c>
      <c r="W46" s="37">
        <v>4</v>
      </c>
      <c r="X46" s="10">
        <f t="shared" si="11"/>
        <v>0.17073170731707318</v>
      </c>
      <c r="Y46" s="10">
        <f t="shared" si="12"/>
        <v>0.25110132158590309</v>
      </c>
      <c r="Z46" s="38">
        <f t="shared" si="13"/>
        <v>1.6971428571428582</v>
      </c>
      <c r="AA46" s="38">
        <f t="shared" si="14"/>
        <v>3.331428571428571</v>
      </c>
      <c r="AB46" s="10">
        <f t="shared" si="15"/>
        <v>0.97714285714285765</v>
      </c>
      <c r="AC46" s="39">
        <f t="shared" si="16"/>
        <v>0.6</v>
      </c>
    </row>
    <row r="47" spans="1:29" x14ac:dyDescent="0.2">
      <c r="A47" s="6">
        <v>69</v>
      </c>
      <c r="B47" s="32">
        <v>5</v>
      </c>
      <c r="C47" s="33" t="s">
        <v>36</v>
      </c>
      <c r="D47" s="34" t="s">
        <v>95</v>
      </c>
      <c r="E47" s="35">
        <v>53</v>
      </c>
      <c r="F47" s="36">
        <v>64</v>
      </c>
      <c r="G47" s="37">
        <v>260</v>
      </c>
      <c r="H47" s="37">
        <v>54</v>
      </c>
      <c r="I47" s="37">
        <v>25</v>
      </c>
      <c r="J47" s="37">
        <v>23</v>
      </c>
      <c r="K47" s="37">
        <v>67</v>
      </c>
      <c r="L47" s="37">
        <v>3</v>
      </c>
      <c r="M47" s="37">
        <v>8</v>
      </c>
      <c r="N47" s="37">
        <v>13</v>
      </c>
      <c r="O47" s="37">
        <v>61</v>
      </c>
      <c r="P47" s="37">
        <v>0</v>
      </c>
      <c r="Q47" s="37">
        <v>0</v>
      </c>
      <c r="R47" s="37">
        <v>0</v>
      </c>
      <c r="S47" s="37">
        <v>4</v>
      </c>
      <c r="T47" s="37">
        <v>2</v>
      </c>
      <c r="U47" s="37">
        <v>1</v>
      </c>
      <c r="V47" s="37">
        <v>0</v>
      </c>
      <c r="W47" s="37">
        <v>2</v>
      </c>
      <c r="X47" s="10">
        <f t="shared" si="11"/>
        <v>0.21862348178137653</v>
      </c>
      <c r="Y47" s="10">
        <f t="shared" si="12"/>
        <v>0.25769230769230766</v>
      </c>
      <c r="Z47" s="38">
        <f t="shared" si="13"/>
        <v>3.234375</v>
      </c>
      <c r="AA47" s="38">
        <f t="shared" si="14"/>
        <v>4.328125</v>
      </c>
      <c r="AB47" s="10">
        <f t="shared" si="15"/>
        <v>1.046875</v>
      </c>
      <c r="AC47" s="39">
        <f t="shared" si="16"/>
        <v>0.66666666666666663</v>
      </c>
    </row>
    <row r="48" spans="1:29" x14ac:dyDescent="0.2">
      <c r="A48" s="6">
        <v>30</v>
      </c>
      <c r="B48" s="32">
        <v>-4</v>
      </c>
      <c r="C48" s="33" t="s">
        <v>36</v>
      </c>
      <c r="D48" s="34" t="s">
        <v>96</v>
      </c>
      <c r="E48" s="35">
        <v>13</v>
      </c>
      <c r="F48" s="36">
        <v>34</v>
      </c>
      <c r="G48" s="37">
        <v>142</v>
      </c>
      <c r="H48" s="37">
        <v>24</v>
      </c>
      <c r="I48" s="37">
        <v>11</v>
      </c>
      <c r="J48" s="37">
        <v>11</v>
      </c>
      <c r="K48" s="37">
        <v>36</v>
      </c>
      <c r="L48" s="37">
        <v>4</v>
      </c>
      <c r="M48" s="37">
        <v>4</v>
      </c>
      <c r="N48" s="37">
        <v>12</v>
      </c>
      <c r="O48" s="37">
        <v>33</v>
      </c>
      <c r="P48" s="37">
        <v>5</v>
      </c>
      <c r="Q48" s="37">
        <v>0</v>
      </c>
      <c r="R48" s="37">
        <v>0</v>
      </c>
      <c r="S48" s="37">
        <v>4</v>
      </c>
      <c r="T48" s="37">
        <v>2</v>
      </c>
      <c r="U48" s="37">
        <v>0</v>
      </c>
      <c r="V48" s="37">
        <v>0</v>
      </c>
      <c r="W48" s="37">
        <v>0</v>
      </c>
      <c r="X48" s="10">
        <f t="shared" si="11"/>
        <v>0.18461538461538463</v>
      </c>
      <c r="Y48" s="10">
        <f t="shared" si="12"/>
        <v>0.25352112676056338</v>
      </c>
      <c r="Z48" s="38">
        <f t="shared" si="13"/>
        <v>2.9117647058823528</v>
      </c>
      <c r="AA48" s="38">
        <f t="shared" si="14"/>
        <v>4.6470588235294121</v>
      </c>
      <c r="AB48" s="10">
        <f t="shared" si="15"/>
        <v>1.0588235294117647</v>
      </c>
      <c r="AC48" s="39">
        <f t="shared" si="16"/>
        <v>0.66666666666666663</v>
      </c>
    </row>
    <row r="49" spans="1:29" x14ac:dyDescent="0.2">
      <c r="A49" s="6">
        <v>127</v>
      </c>
      <c r="B49" s="32">
        <v>5</v>
      </c>
      <c r="C49" s="33" t="s">
        <v>36</v>
      </c>
      <c r="D49" s="34" t="s">
        <v>97</v>
      </c>
      <c r="E49" s="35">
        <v>22</v>
      </c>
      <c r="F49" s="36">
        <v>122</v>
      </c>
      <c r="G49" s="37">
        <v>515</v>
      </c>
      <c r="H49" s="37">
        <v>103</v>
      </c>
      <c r="I49" s="37">
        <v>49</v>
      </c>
      <c r="J49" s="37">
        <v>49</v>
      </c>
      <c r="K49" s="37">
        <v>153</v>
      </c>
      <c r="L49" s="37"/>
      <c r="M49" s="37">
        <v>17</v>
      </c>
      <c r="N49" s="37">
        <v>50</v>
      </c>
      <c r="O49" s="37">
        <v>100</v>
      </c>
      <c r="P49" s="37">
        <v>22</v>
      </c>
      <c r="Q49" s="37">
        <v>0</v>
      </c>
      <c r="R49" s="37">
        <v>1</v>
      </c>
      <c r="S49" s="37">
        <v>10</v>
      </c>
      <c r="T49" s="37">
        <v>4</v>
      </c>
      <c r="U49" s="37">
        <v>0</v>
      </c>
      <c r="V49" s="37">
        <v>0</v>
      </c>
      <c r="W49" s="37">
        <v>0</v>
      </c>
      <c r="X49" s="10">
        <f t="shared" si="11"/>
        <v>0.22150537634408601</v>
      </c>
      <c r="Y49" s="10">
        <f t="shared" si="12"/>
        <v>0.29708737864077672</v>
      </c>
      <c r="Z49" s="38">
        <f t="shared" si="13"/>
        <v>3.6147540983606556</v>
      </c>
      <c r="AA49" s="38">
        <f t="shared" si="14"/>
        <v>5.4016393442622945</v>
      </c>
      <c r="AB49" s="10">
        <f t="shared" si="15"/>
        <v>1.2540983606557377</v>
      </c>
      <c r="AC49" s="39">
        <f t="shared" si="16"/>
        <v>0.7142857142857143</v>
      </c>
    </row>
    <row r="50" spans="1:29" x14ac:dyDescent="0.2">
      <c r="A50" s="6">
        <v>84</v>
      </c>
      <c r="B50" s="32">
        <v>-8.33</v>
      </c>
      <c r="C50" s="33" t="s">
        <v>36</v>
      </c>
      <c r="D50" s="34" t="s">
        <v>98</v>
      </c>
      <c r="E50" s="35">
        <v>23</v>
      </c>
      <c r="F50" s="36">
        <v>92.3333333333333</v>
      </c>
      <c r="G50" s="37">
        <v>388</v>
      </c>
      <c r="H50" s="37">
        <v>85</v>
      </c>
      <c r="I50" s="37">
        <v>36</v>
      </c>
      <c r="J50" s="37">
        <v>31</v>
      </c>
      <c r="K50" s="37">
        <v>117</v>
      </c>
      <c r="L50" s="37">
        <v>-2</v>
      </c>
      <c r="M50" s="37">
        <v>12</v>
      </c>
      <c r="N50" s="37">
        <v>32</v>
      </c>
      <c r="O50" s="37">
        <v>66</v>
      </c>
      <c r="P50" s="37">
        <v>12</v>
      </c>
      <c r="Q50" s="37">
        <v>2</v>
      </c>
      <c r="R50" s="37">
        <v>2</v>
      </c>
      <c r="S50" s="37">
        <v>5</v>
      </c>
      <c r="T50" s="37">
        <v>3</v>
      </c>
      <c r="U50" s="37">
        <v>0</v>
      </c>
      <c r="V50" s="37">
        <v>0</v>
      </c>
      <c r="W50" s="37">
        <v>0</v>
      </c>
      <c r="X50" s="10">
        <f t="shared" si="11"/>
        <v>0.23876404494382023</v>
      </c>
      <c r="Y50" s="10">
        <f t="shared" si="12"/>
        <v>0.3015463917525773</v>
      </c>
      <c r="Z50" s="38">
        <f t="shared" si="13"/>
        <v>3.0216606498194958</v>
      </c>
      <c r="AA50" s="38">
        <f t="shared" si="14"/>
        <v>5.2996389891696758</v>
      </c>
      <c r="AB50" s="10">
        <f t="shared" si="15"/>
        <v>1.2671480144404337</v>
      </c>
      <c r="AC50" s="39">
        <f t="shared" si="16"/>
        <v>0.625</v>
      </c>
    </row>
    <row r="51" spans="1:29" x14ac:dyDescent="0.2">
      <c r="A51" s="6">
        <v>154</v>
      </c>
      <c r="B51" s="32">
        <v>6.67</v>
      </c>
      <c r="C51" s="33" t="s">
        <v>36</v>
      </c>
      <c r="D51" s="34" t="s">
        <v>99</v>
      </c>
      <c r="E51" s="35">
        <v>26</v>
      </c>
      <c r="F51" s="36">
        <v>147.333333333333</v>
      </c>
      <c r="G51" s="37">
        <v>630</v>
      </c>
      <c r="H51" s="37">
        <v>130</v>
      </c>
      <c r="I51" s="37">
        <v>78</v>
      </c>
      <c r="J51" s="37">
        <v>72</v>
      </c>
      <c r="K51" s="37">
        <v>192</v>
      </c>
      <c r="L51" s="37">
        <v>2</v>
      </c>
      <c r="M51" s="37">
        <v>32</v>
      </c>
      <c r="N51" s="37">
        <v>62</v>
      </c>
      <c r="O51" s="37">
        <v>93</v>
      </c>
      <c r="P51" s="37">
        <v>22</v>
      </c>
      <c r="Q51" s="37">
        <v>0</v>
      </c>
      <c r="R51" s="37">
        <v>0</v>
      </c>
      <c r="S51" s="37">
        <v>8</v>
      </c>
      <c r="T51" s="37">
        <v>10</v>
      </c>
      <c r="U51" s="37">
        <v>0</v>
      </c>
      <c r="V51" s="37">
        <v>0</v>
      </c>
      <c r="W51" s="37">
        <v>0</v>
      </c>
      <c r="X51" s="10">
        <f t="shared" si="11"/>
        <v>0.22887323943661972</v>
      </c>
      <c r="Y51" s="10">
        <f t="shared" si="12"/>
        <v>0.30476190476190479</v>
      </c>
      <c r="Z51" s="38">
        <f t="shared" si="13"/>
        <v>4.3981900452488789</v>
      </c>
      <c r="AA51" s="38">
        <f t="shared" si="14"/>
        <v>6.8235294117647118</v>
      </c>
      <c r="AB51" s="10">
        <f t="shared" si="15"/>
        <v>1.3031674208144826</v>
      </c>
      <c r="AC51" s="39">
        <f t="shared" si="16"/>
        <v>0.44444444444444442</v>
      </c>
    </row>
    <row r="52" spans="1:29" x14ac:dyDescent="0.2">
      <c r="A52" s="6">
        <v>37</v>
      </c>
      <c r="B52" s="32">
        <v>7</v>
      </c>
      <c r="C52" s="33" t="s">
        <v>36</v>
      </c>
      <c r="D52" s="34" t="s">
        <v>100</v>
      </c>
      <c r="E52" s="35">
        <v>33</v>
      </c>
      <c r="F52" s="36">
        <v>30</v>
      </c>
      <c r="G52" s="37">
        <v>129</v>
      </c>
      <c r="H52" s="37">
        <v>25</v>
      </c>
      <c r="I52" s="37">
        <v>9</v>
      </c>
      <c r="J52" s="37">
        <v>8</v>
      </c>
      <c r="K52" s="37">
        <v>40</v>
      </c>
      <c r="L52" s="37">
        <v>-4</v>
      </c>
      <c r="M52" s="37">
        <v>3</v>
      </c>
      <c r="N52" s="37">
        <v>15</v>
      </c>
      <c r="O52" s="37">
        <v>25</v>
      </c>
      <c r="P52" s="37">
        <v>0</v>
      </c>
      <c r="Q52" s="37">
        <v>0</v>
      </c>
      <c r="R52" s="37">
        <v>0</v>
      </c>
      <c r="S52" s="37">
        <v>0</v>
      </c>
      <c r="T52" s="37">
        <v>1</v>
      </c>
      <c r="U52" s="37">
        <v>0</v>
      </c>
      <c r="V52" s="37">
        <v>0</v>
      </c>
      <c r="W52" s="37">
        <v>1</v>
      </c>
      <c r="X52" s="10">
        <f t="shared" si="11"/>
        <v>0.21929824561403508</v>
      </c>
      <c r="Y52" s="10">
        <f t="shared" si="12"/>
        <v>0.31007751937984496</v>
      </c>
      <c r="Z52" s="38">
        <f t="shared" si="13"/>
        <v>2.4</v>
      </c>
      <c r="AA52" s="38">
        <f t="shared" si="14"/>
        <v>5.1333333333333329</v>
      </c>
      <c r="AB52" s="10">
        <f t="shared" si="15"/>
        <v>1.3333333333333333</v>
      </c>
      <c r="AC52" s="39">
        <f t="shared" si="16"/>
        <v>0</v>
      </c>
    </row>
    <row r="53" spans="1:29" x14ac:dyDescent="0.2">
      <c r="A53" s="6">
        <v>145</v>
      </c>
      <c r="B53" s="32">
        <v>3.33</v>
      </c>
      <c r="C53" s="33" t="s">
        <v>30</v>
      </c>
      <c r="D53" s="34" t="s">
        <v>101</v>
      </c>
      <c r="E53" s="35">
        <v>23</v>
      </c>
      <c r="F53" s="36">
        <v>141.666666666667</v>
      </c>
      <c r="G53" s="37">
        <v>603</v>
      </c>
      <c r="H53" s="37">
        <v>161</v>
      </c>
      <c r="I53" s="37">
        <v>83</v>
      </c>
      <c r="J53" s="37">
        <v>75</v>
      </c>
      <c r="K53" s="37">
        <v>194</v>
      </c>
      <c r="L53" s="37"/>
      <c r="M53" s="37">
        <v>31</v>
      </c>
      <c r="N53" s="37">
        <v>33</v>
      </c>
      <c r="O53" s="37">
        <v>82</v>
      </c>
      <c r="P53" s="37">
        <v>23</v>
      </c>
      <c r="Q53" s="37">
        <v>0</v>
      </c>
      <c r="R53" s="37">
        <v>1</v>
      </c>
      <c r="S53" s="37">
        <v>9</v>
      </c>
      <c r="T53" s="37">
        <v>8</v>
      </c>
      <c r="U53" s="37">
        <v>0</v>
      </c>
      <c r="V53" s="37">
        <v>0</v>
      </c>
      <c r="W53" s="37">
        <v>0</v>
      </c>
      <c r="X53" s="10">
        <f t="shared" si="11"/>
        <v>0.28245614035087718</v>
      </c>
      <c r="Y53" s="10">
        <f t="shared" si="12"/>
        <v>0.32172470978441126</v>
      </c>
      <c r="Z53" s="38">
        <f t="shared" si="13"/>
        <v>4.7647058823529305</v>
      </c>
      <c r="AA53" s="38">
        <f t="shared" si="14"/>
        <v>6.385882352941171</v>
      </c>
      <c r="AB53" s="10">
        <f t="shared" si="15"/>
        <v>1.3694117647058792</v>
      </c>
      <c r="AC53" s="39">
        <f t="shared" si="16"/>
        <v>0.52941176470588236</v>
      </c>
    </row>
    <row r="54" spans="1:29" x14ac:dyDescent="0.2">
      <c r="A54" s="6">
        <v>99</v>
      </c>
      <c r="B54" s="32">
        <v>2.67</v>
      </c>
      <c r="C54" s="33" t="s">
        <v>36</v>
      </c>
      <c r="D54" s="34" t="s">
        <v>102</v>
      </c>
      <c r="E54" s="35">
        <v>29</v>
      </c>
      <c r="F54" s="36">
        <v>96.3333333333333</v>
      </c>
      <c r="G54" s="37">
        <v>426</v>
      </c>
      <c r="H54" s="37">
        <v>82</v>
      </c>
      <c r="I54" s="37">
        <v>64</v>
      </c>
      <c r="J54" s="37">
        <v>58</v>
      </c>
      <c r="K54" s="37">
        <v>139</v>
      </c>
      <c r="L54" s="37">
        <v>-6</v>
      </c>
      <c r="M54" s="37">
        <v>17</v>
      </c>
      <c r="N54" s="37">
        <v>57</v>
      </c>
      <c r="O54" s="37">
        <v>88</v>
      </c>
      <c r="P54" s="37">
        <v>16</v>
      </c>
      <c r="Q54" s="37">
        <v>0</v>
      </c>
      <c r="R54" s="37">
        <v>1</v>
      </c>
      <c r="S54" s="37">
        <v>4</v>
      </c>
      <c r="T54" s="37">
        <v>7</v>
      </c>
      <c r="U54" s="37">
        <v>0</v>
      </c>
      <c r="V54" s="37">
        <v>0</v>
      </c>
      <c r="W54" s="37">
        <v>2</v>
      </c>
      <c r="X54" s="10">
        <f t="shared" si="11"/>
        <v>0.22222222222222221</v>
      </c>
      <c r="Y54" s="10">
        <f t="shared" si="12"/>
        <v>0.32629107981220656</v>
      </c>
      <c r="Z54" s="38">
        <f t="shared" si="13"/>
        <v>5.4186851211072682</v>
      </c>
      <c r="AA54" s="38">
        <f t="shared" si="14"/>
        <v>6.2422145328719729</v>
      </c>
      <c r="AB54" s="10">
        <f t="shared" si="15"/>
        <v>1.4429065743944642</v>
      </c>
      <c r="AC54" s="39">
        <f t="shared" si="16"/>
        <v>0.36363636363636365</v>
      </c>
    </row>
    <row r="55" spans="1:29" x14ac:dyDescent="0.2">
      <c r="A55" s="6">
        <v>137</v>
      </c>
      <c r="B55" s="32">
        <v>6</v>
      </c>
      <c r="C55" s="33" t="s">
        <v>30</v>
      </c>
      <c r="D55" s="34" t="s">
        <v>103</v>
      </c>
      <c r="E55" s="35">
        <v>69</v>
      </c>
      <c r="F55" s="36">
        <v>131</v>
      </c>
      <c r="G55" s="37">
        <v>598</v>
      </c>
      <c r="H55" s="37">
        <v>143</v>
      </c>
      <c r="I55" s="37">
        <v>79</v>
      </c>
      <c r="J55" s="37">
        <v>76</v>
      </c>
      <c r="K55" s="37">
        <v>201</v>
      </c>
      <c r="L55" s="37">
        <v>11</v>
      </c>
      <c r="M55" s="37">
        <v>14</v>
      </c>
      <c r="N55" s="37">
        <v>58</v>
      </c>
      <c r="O55" s="37">
        <v>106</v>
      </c>
      <c r="P55" s="37">
        <v>0</v>
      </c>
      <c r="Q55" s="37">
        <v>0</v>
      </c>
      <c r="R55" s="37">
        <v>0</v>
      </c>
      <c r="S55" s="37">
        <v>11</v>
      </c>
      <c r="T55" s="37">
        <v>5</v>
      </c>
      <c r="U55" s="37">
        <v>1</v>
      </c>
      <c r="V55" s="37">
        <v>0</v>
      </c>
      <c r="W55" s="37">
        <v>2</v>
      </c>
      <c r="X55" s="10">
        <f t="shared" si="11"/>
        <v>0.26481481481481484</v>
      </c>
      <c r="Y55" s="10">
        <f t="shared" si="12"/>
        <v>0.33612040133779264</v>
      </c>
      <c r="Z55" s="38">
        <f t="shared" si="13"/>
        <v>5.221374045801527</v>
      </c>
      <c r="AA55" s="38">
        <f t="shared" si="14"/>
        <v>5.0992366412213741</v>
      </c>
      <c r="AB55" s="10">
        <f t="shared" si="15"/>
        <v>1.5343511450381679</v>
      </c>
      <c r="AC55" s="39">
        <f t="shared" si="16"/>
        <v>0.6875</v>
      </c>
    </row>
    <row r="56" spans="1:29" x14ac:dyDescent="0.2">
      <c r="A56" s="6">
        <v>139</v>
      </c>
      <c r="B56" s="32">
        <v>7</v>
      </c>
      <c r="C56" s="33" t="s">
        <v>36</v>
      </c>
      <c r="D56" s="34" t="s">
        <v>104</v>
      </c>
      <c r="E56" s="35">
        <v>25</v>
      </c>
      <c r="F56" s="36">
        <v>132</v>
      </c>
      <c r="G56" s="37">
        <v>590</v>
      </c>
      <c r="H56" s="37">
        <v>167</v>
      </c>
      <c r="I56" s="37">
        <v>86</v>
      </c>
      <c r="J56" s="37">
        <v>79</v>
      </c>
      <c r="K56" s="37">
        <v>203</v>
      </c>
      <c r="L56" s="37"/>
      <c r="M56" s="37">
        <v>29</v>
      </c>
      <c r="N56" s="37">
        <v>36</v>
      </c>
      <c r="O56" s="37">
        <v>108</v>
      </c>
      <c r="P56" s="37">
        <v>25</v>
      </c>
      <c r="Q56" s="37">
        <v>0</v>
      </c>
      <c r="R56" s="37">
        <v>0</v>
      </c>
      <c r="S56" s="37">
        <v>7</v>
      </c>
      <c r="T56" s="37">
        <v>10</v>
      </c>
      <c r="U56" s="37">
        <v>0</v>
      </c>
      <c r="V56" s="37">
        <v>0</v>
      </c>
      <c r="W56" s="37">
        <v>0</v>
      </c>
      <c r="X56" s="10">
        <f t="shared" si="11"/>
        <v>0.30144404332129965</v>
      </c>
      <c r="Y56" s="10">
        <f t="shared" si="12"/>
        <v>0.34406779661016951</v>
      </c>
      <c r="Z56" s="38">
        <f t="shared" si="13"/>
        <v>5.3863636363636367</v>
      </c>
      <c r="AA56" s="38">
        <f t="shared" si="14"/>
        <v>6.0378787878787881</v>
      </c>
      <c r="AB56" s="10">
        <f t="shared" si="15"/>
        <v>1.5378787878787878</v>
      </c>
      <c r="AC56" s="39">
        <f t="shared" si="16"/>
        <v>0.41176470588235292</v>
      </c>
    </row>
    <row r="57" spans="1:29" x14ac:dyDescent="0.2">
      <c r="A57" s="6">
        <v>38</v>
      </c>
      <c r="B57" s="32">
        <v>14</v>
      </c>
      <c r="C57" s="33" t="s">
        <v>36</v>
      </c>
      <c r="D57" s="34" t="s">
        <v>105</v>
      </c>
      <c r="E57" s="35">
        <v>15</v>
      </c>
      <c r="F57" s="36">
        <v>24</v>
      </c>
      <c r="G57" s="37">
        <v>107</v>
      </c>
      <c r="H57" s="37">
        <v>22</v>
      </c>
      <c r="I57" s="37">
        <v>19</v>
      </c>
      <c r="J57" s="37">
        <v>19</v>
      </c>
      <c r="K57" s="37">
        <v>37</v>
      </c>
      <c r="L57" s="37">
        <v>-6</v>
      </c>
      <c r="M57" s="37">
        <v>5</v>
      </c>
      <c r="N57" s="37">
        <v>15</v>
      </c>
      <c r="O57" s="37">
        <v>19</v>
      </c>
      <c r="P57" s="37">
        <v>0</v>
      </c>
      <c r="Q57" s="37">
        <v>0</v>
      </c>
      <c r="R57" s="37">
        <v>0</v>
      </c>
      <c r="S57" s="37">
        <v>1</v>
      </c>
      <c r="T57" s="37">
        <v>2</v>
      </c>
      <c r="U57" s="37">
        <v>0</v>
      </c>
      <c r="V57" s="37">
        <v>0</v>
      </c>
      <c r="W57" s="37">
        <v>2</v>
      </c>
      <c r="X57" s="10">
        <f t="shared" si="11"/>
        <v>0.2391304347826087</v>
      </c>
      <c r="Y57" s="10">
        <f t="shared" si="12"/>
        <v>0.34579439252336447</v>
      </c>
      <c r="Z57" s="38">
        <f t="shared" si="13"/>
        <v>7.125</v>
      </c>
      <c r="AA57" s="38">
        <f t="shared" si="14"/>
        <v>7</v>
      </c>
      <c r="AB57" s="10">
        <f t="shared" si="15"/>
        <v>1.5416666666666667</v>
      </c>
      <c r="AC57" s="39">
        <f t="shared" si="16"/>
        <v>0.33333333333333331</v>
      </c>
    </row>
    <row r="58" spans="1:29" x14ac:dyDescent="0.2">
      <c r="A58" s="6">
        <v>59</v>
      </c>
      <c r="B58" s="32">
        <v>15</v>
      </c>
      <c r="C58" s="33" t="s">
        <v>36</v>
      </c>
      <c r="D58" s="34" t="s">
        <v>106</v>
      </c>
      <c r="E58" s="35">
        <v>29</v>
      </c>
      <c r="F58" s="36">
        <v>44</v>
      </c>
      <c r="G58" s="37">
        <v>204</v>
      </c>
      <c r="H58" s="37">
        <v>35</v>
      </c>
      <c r="I58" s="37">
        <v>19</v>
      </c>
      <c r="J58" s="37">
        <v>15</v>
      </c>
      <c r="K58" s="37">
        <v>72</v>
      </c>
      <c r="L58" s="37">
        <v>-9</v>
      </c>
      <c r="M58" s="37">
        <v>4</v>
      </c>
      <c r="N58" s="37">
        <v>37</v>
      </c>
      <c r="O58" s="37">
        <v>68</v>
      </c>
      <c r="P58" s="37">
        <v>0</v>
      </c>
      <c r="Q58" s="37">
        <v>0</v>
      </c>
      <c r="R58" s="37">
        <v>0</v>
      </c>
      <c r="S58" s="37">
        <v>0</v>
      </c>
      <c r="T58" s="37">
        <v>3</v>
      </c>
      <c r="U58" s="37">
        <v>1</v>
      </c>
      <c r="V58" s="37">
        <v>0</v>
      </c>
      <c r="W58" s="37">
        <v>3</v>
      </c>
      <c r="X58" s="10">
        <f t="shared" si="11"/>
        <v>0.20958083832335328</v>
      </c>
      <c r="Y58" s="10">
        <f t="shared" si="12"/>
        <v>0.35294117647058826</v>
      </c>
      <c r="Z58" s="38">
        <f t="shared" si="13"/>
        <v>3.0681818181818183</v>
      </c>
      <c r="AA58" s="38">
        <f t="shared" si="14"/>
        <v>4.6136363636363633</v>
      </c>
      <c r="AB58" s="10">
        <f t="shared" si="15"/>
        <v>1.6363636363636365</v>
      </c>
      <c r="AC58" s="39">
        <f t="shared" si="16"/>
        <v>0</v>
      </c>
    </row>
    <row r="59" spans="1:29" x14ac:dyDescent="0.2">
      <c r="A59" s="6">
        <v>28</v>
      </c>
      <c r="B59" s="32">
        <v>23</v>
      </c>
      <c r="C59" s="33" t="s">
        <v>36</v>
      </c>
      <c r="D59" s="34" t="s">
        <v>107</v>
      </c>
      <c r="E59" s="35">
        <v>1</v>
      </c>
      <c r="F59" s="36">
        <v>5</v>
      </c>
      <c r="G59" s="37">
        <v>24</v>
      </c>
      <c r="H59" s="37">
        <v>8</v>
      </c>
      <c r="I59" s="37">
        <v>1</v>
      </c>
      <c r="J59" s="37">
        <v>1</v>
      </c>
      <c r="K59" s="37">
        <v>9</v>
      </c>
      <c r="L59" s="37"/>
      <c r="M59" s="37">
        <v>1</v>
      </c>
      <c r="N59" s="37">
        <v>1</v>
      </c>
      <c r="O59" s="37">
        <v>6</v>
      </c>
      <c r="P59" s="37">
        <v>1</v>
      </c>
      <c r="Q59" s="37">
        <v>0</v>
      </c>
      <c r="R59" s="37">
        <v>0</v>
      </c>
      <c r="S59" s="37">
        <v>1</v>
      </c>
      <c r="T59" s="37">
        <v>0</v>
      </c>
      <c r="U59" s="37">
        <v>0</v>
      </c>
      <c r="V59" s="37">
        <v>0</v>
      </c>
      <c r="W59" s="37">
        <v>0</v>
      </c>
      <c r="X59" s="10">
        <f t="shared" si="11"/>
        <v>0.34782608695652173</v>
      </c>
      <c r="Y59" s="10">
        <f t="shared" si="12"/>
        <v>0.375</v>
      </c>
      <c r="Z59" s="38">
        <f t="shared" si="13"/>
        <v>1.8</v>
      </c>
      <c r="AA59" s="38">
        <f t="shared" si="14"/>
        <v>4.8</v>
      </c>
      <c r="AB59" s="10">
        <f t="shared" si="15"/>
        <v>1.8</v>
      </c>
      <c r="AC59" s="39">
        <f t="shared" si="16"/>
        <v>1</v>
      </c>
    </row>
    <row r="60" spans="1:29" x14ac:dyDescent="0.2">
      <c r="A60" s="6">
        <v>53</v>
      </c>
      <c r="B60" s="32">
        <v>33.67</v>
      </c>
      <c r="C60" s="33" t="s">
        <v>36</v>
      </c>
      <c r="D60" s="34" t="s">
        <v>108</v>
      </c>
      <c r="E60" s="35">
        <v>19</v>
      </c>
      <c r="F60" s="36">
        <v>19.3333333333333</v>
      </c>
      <c r="G60" s="37">
        <v>92</v>
      </c>
      <c r="H60" s="37">
        <v>23</v>
      </c>
      <c r="I60" s="37">
        <v>12</v>
      </c>
      <c r="J60" s="37">
        <v>10</v>
      </c>
      <c r="K60" s="37">
        <v>35</v>
      </c>
      <c r="L60" s="37">
        <v>1</v>
      </c>
      <c r="M60" s="37">
        <v>1</v>
      </c>
      <c r="N60" s="37">
        <v>12</v>
      </c>
      <c r="O60" s="37">
        <v>18</v>
      </c>
      <c r="P60" s="37">
        <v>0</v>
      </c>
      <c r="Q60" s="37">
        <v>0</v>
      </c>
      <c r="R60" s="37">
        <v>0</v>
      </c>
      <c r="S60" s="37">
        <v>1</v>
      </c>
      <c r="T60" s="37">
        <v>1</v>
      </c>
      <c r="U60" s="37">
        <v>1</v>
      </c>
      <c r="V60" s="37">
        <v>0</v>
      </c>
      <c r="W60" s="37">
        <v>1</v>
      </c>
      <c r="X60" s="10">
        <f t="shared" si="11"/>
        <v>0.28749999999999998</v>
      </c>
      <c r="Y60" s="10">
        <f t="shared" si="12"/>
        <v>0.38043478260869568</v>
      </c>
      <c r="Z60" s="38">
        <f t="shared" si="13"/>
        <v>4.6551724137931112</v>
      </c>
      <c r="AA60" s="38">
        <f t="shared" si="14"/>
        <v>4.6724137931034493</v>
      </c>
      <c r="AB60" s="10">
        <f t="shared" si="15"/>
        <v>1.81034482758621</v>
      </c>
      <c r="AC60" s="39">
        <f t="shared" si="16"/>
        <v>0.5</v>
      </c>
    </row>
    <row r="61" spans="1:29" x14ac:dyDescent="0.2">
      <c r="A61" s="6">
        <v>153</v>
      </c>
      <c r="B61" s="32">
        <v>140</v>
      </c>
      <c r="C61" s="33" t="s">
        <v>36</v>
      </c>
      <c r="D61" s="34" t="s">
        <v>109</v>
      </c>
      <c r="E61" s="35">
        <v>3</v>
      </c>
      <c r="F61" s="36">
        <v>13</v>
      </c>
      <c r="G61" s="37">
        <v>75</v>
      </c>
      <c r="H61" s="37">
        <v>26</v>
      </c>
      <c r="I61" s="37">
        <v>21</v>
      </c>
      <c r="J61" s="37">
        <v>17</v>
      </c>
      <c r="K61" s="37">
        <v>34</v>
      </c>
      <c r="L61" s="37"/>
      <c r="M61" s="37">
        <v>7</v>
      </c>
      <c r="N61" s="37">
        <v>8</v>
      </c>
      <c r="O61" s="37">
        <v>11</v>
      </c>
      <c r="P61" s="37">
        <v>3</v>
      </c>
      <c r="Q61" s="37">
        <v>0</v>
      </c>
      <c r="R61" s="37">
        <v>0</v>
      </c>
      <c r="S61" s="37">
        <v>0</v>
      </c>
      <c r="T61" s="37">
        <v>2</v>
      </c>
      <c r="U61" s="37">
        <v>0</v>
      </c>
      <c r="V61" s="37">
        <v>0</v>
      </c>
      <c r="W61" s="37">
        <v>0</v>
      </c>
      <c r="X61" s="10">
        <f t="shared" si="11"/>
        <v>0.38805970149253732</v>
      </c>
      <c r="Y61" s="10">
        <f t="shared" si="12"/>
        <v>0.45333333333333331</v>
      </c>
      <c r="Z61" s="38">
        <f t="shared" si="13"/>
        <v>11.76923076923077</v>
      </c>
      <c r="AA61" s="38">
        <f t="shared" si="14"/>
        <v>11.153846153846153</v>
      </c>
      <c r="AB61" s="10">
        <f t="shared" si="15"/>
        <v>2.6153846153846154</v>
      </c>
      <c r="AC61" s="39">
        <f t="shared" si="16"/>
        <v>0</v>
      </c>
    </row>
    <row r="62" spans="1:29" x14ac:dyDescent="0.2">
      <c r="A62" s="6">
        <v>142</v>
      </c>
      <c r="B62" s="32">
        <v>139</v>
      </c>
      <c r="C62" s="33" t="s">
        <v>36</v>
      </c>
      <c r="D62" s="34" t="s">
        <v>110</v>
      </c>
      <c r="E62" s="35">
        <v>1</v>
      </c>
      <c r="F62" s="36">
        <v>3</v>
      </c>
      <c r="G62" s="37">
        <v>18</v>
      </c>
      <c r="H62" s="37">
        <v>6</v>
      </c>
      <c r="I62" s="37">
        <v>4</v>
      </c>
      <c r="J62" s="37">
        <v>4</v>
      </c>
      <c r="K62" s="37">
        <v>9</v>
      </c>
      <c r="L62" s="37"/>
      <c r="M62" s="37">
        <v>1</v>
      </c>
      <c r="N62" s="37">
        <v>3</v>
      </c>
      <c r="O62" s="37">
        <v>1</v>
      </c>
      <c r="P62" s="37">
        <v>1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10">
        <f t="shared" si="11"/>
        <v>0.4</v>
      </c>
      <c r="Y62" s="10">
        <f t="shared" si="12"/>
        <v>0.5</v>
      </c>
      <c r="Z62" s="38">
        <f t="shared" si="13"/>
        <v>12</v>
      </c>
      <c r="AA62" s="38">
        <f t="shared" si="14"/>
        <v>10.666666666666668</v>
      </c>
      <c r="AB62" s="10">
        <f t="shared" si="15"/>
        <v>3</v>
      </c>
      <c r="AC62" s="39">
        <f t="shared" si="16"/>
        <v>0</v>
      </c>
    </row>
    <row r="63" spans="1:29" x14ac:dyDescent="0.2">
      <c r="A63" s="6">
        <v>155</v>
      </c>
      <c r="B63" s="32">
        <v>155</v>
      </c>
      <c r="C63" s="33" t="s">
        <v>36</v>
      </c>
      <c r="D63" s="34" t="s">
        <v>111</v>
      </c>
      <c r="E63" s="35">
        <v>0</v>
      </c>
      <c r="F63" s="36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10" t="str">
        <f t="shared" si="11"/>
        <v/>
      </c>
      <c r="Y63" s="10" t="str">
        <f t="shared" si="12"/>
        <v/>
      </c>
      <c r="Z63" s="38" t="str">
        <f t="shared" si="13"/>
        <v/>
      </c>
      <c r="AA63" s="38" t="str">
        <f t="shared" si="14"/>
        <v/>
      </c>
      <c r="AB63" s="10" t="str">
        <f t="shared" si="15"/>
        <v/>
      </c>
      <c r="AC63" s="39">
        <f t="shared" si="16"/>
        <v>0</v>
      </c>
    </row>
    <row r="64" spans="1:29" x14ac:dyDescent="0.2">
      <c r="A64" s="6">
        <v>82</v>
      </c>
      <c r="B64" s="32">
        <v>82</v>
      </c>
      <c r="C64" s="33" t="s">
        <v>36</v>
      </c>
      <c r="D64" s="34" t="s">
        <v>112</v>
      </c>
      <c r="E64" s="35">
        <v>0</v>
      </c>
      <c r="F64" s="36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10" t="str">
        <f t="shared" si="11"/>
        <v/>
      </c>
      <c r="Y64" s="10" t="str">
        <f t="shared" si="12"/>
        <v/>
      </c>
      <c r="Z64" s="38" t="str">
        <f t="shared" si="13"/>
        <v/>
      </c>
      <c r="AA64" s="38" t="str">
        <f t="shared" si="14"/>
        <v/>
      </c>
      <c r="AB64" s="10" t="str">
        <f t="shared" si="15"/>
        <v/>
      </c>
      <c r="AC64" s="39">
        <f t="shared" si="16"/>
        <v>0</v>
      </c>
    </row>
    <row r="65" spans="1:29" x14ac:dyDescent="0.2">
      <c r="A65" s="6">
        <v>23</v>
      </c>
      <c r="B65" s="32">
        <v>23</v>
      </c>
      <c r="C65" s="33" t="s">
        <v>36</v>
      </c>
      <c r="D65" s="34" t="s">
        <v>113</v>
      </c>
      <c r="E65" s="35">
        <v>0</v>
      </c>
      <c r="F65" s="36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10" t="str">
        <f t="shared" si="11"/>
        <v/>
      </c>
      <c r="Y65" s="10" t="str">
        <f t="shared" si="12"/>
        <v/>
      </c>
      <c r="Z65" s="38" t="str">
        <f t="shared" si="13"/>
        <v/>
      </c>
      <c r="AA65" s="38" t="str">
        <f t="shared" si="14"/>
        <v/>
      </c>
      <c r="AB65" s="10" t="str">
        <f t="shared" si="15"/>
        <v/>
      </c>
      <c r="AC65" s="39">
        <f t="shared" si="16"/>
        <v>0</v>
      </c>
    </row>
    <row r="66" spans="1:29" x14ac:dyDescent="0.2">
      <c r="A66" s="6">
        <v>36</v>
      </c>
      <c r="B66" s="32">
        <v>36</v>
      </c>
      <c r="C66" s="33" t="s">
        <v>36</v>
      </c>
      <c r="D66" s="34" t="s">
        <v>114</v>
      </c>
      <c r="E66" s="35">
        <v>0</v>
      </c>
      <c r="F66" s="36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10" t="str">
        <f t="shared" si="11"/>
        <v/>
      </c>
      <c r="Y66" s="10" t="str">
        <f t="shared" si="12"/>
        <v/>
      </c>
      <c r="Z66" s="38" t="str">
        <f t="shared" si="13"/>
        <v/>
      </c>
      <c r="AA66" s="38" t="str">
        <f t="shared" si="14"/>
        <v/>
      </c>
      <c r="AB66" s="10" t="str">
        <f t="shared" si="15"/>
        <v/>
      </c>
      <c r="AC66" s="39">
        <f t="shared" si="16"/>
        <v>0</v>
      </c>
    </row>
    <row r="67" spans="1:29" s="5" customFormat="1" x14ac:dyDescent="0.2">
      <c r="A67" s="41"/>
      <c r="B67" s="42">
        <f>COUNTA(D45:D66)</f>
        <v>22</v>
      </c>
      <c r="C67" s="42"/>
      <c r="D67" s="43" t="s">
        <v>115</v>
      </c>
      <c r="E67" s="44">
        <f t="shared" ref="E67:W67" si="17">SUM(E45:E66)</f>
        <v>441</v>
      </c>
      <c r="F67" s="45">
        <f t="shared" si="17"/>
        <v>1160.9999999999998</v>
      </c>
      <c r="G67" s="44">
        <f t="shared" si="17"/>
        <v>5043</v>
      </c>
      <c r="H67" s="44">
        <f t="shared" si="17"/>
        <v>1130</v>
      </c>
      <c r="I67" s="44">
        <f t="shared" si="17"/>
        <v>608</v>
      </c>
      <c r="J67" s="44">
        <f t="shared" si="17"/>
        <v>560</v>
      </c>
      <c r="K67" s="44">
        <f t="shared" si="17"/>
        <v>1598</v>
      </c>
      <c r="L67" s="44">
        <f t="shared" si="17"/>
        <v>108</v>
      </c>
      <c r="M67" s="44">
        <f t="shared" si="17"/>
        <v>189</v>
      </c>
      <c r="N67" s="44">
        <f t="shared" si="17"/>
        <v>468</v>
      </c>
      <c r="O67" s="44">
        <f t="shared" si="17"/>
        <v>964</v>
      </c>
      <c r="P67" s="44">
        <f t="shared" si="17"/>
        <v>130</v>
      </c>
      <c r="Q67" s="44">
        <f t="shared" si="17"/>
        <v>2</v>
      </c>
      <c r="R67" s="44">
        <f t="shared" si="17"/>
        <v>5</v>
      </c>
      <c r="S67" s="44">
        <f t="shared" si="17"/>
        <v>68</v>
      </c>
      <c r="T67" s="44">
        <f t="shared" si="17"/>
        <v>62</v>
      </c>
      <c r="U67" s="44">
        <f t="shared" si="17"/>
        <v>44</v>
      </c>
      <c r="V67" s="44">
        <f t="shared" si="17"/>
        <v>0</v>
      </c>
      <c r="W67" s="44">
        <f t="shared" si="17"/>
        <v>17</v>
      </c>
      <c r="X67" s="46">
        <f t="shared" ref="X67" si="18">H67/(G67-N67)</f>
        <v>0.24699453551912567</v>
      </c>
      <c r="Y67" s="46">
        <f t="shared" ref="Y67" si="19">(H67+N67)/(G67)</f>
        <v>0.31687487606583381</v>
      </c>
      <c r="Z67" s="47">
        <f t="shared" ref="Z67" si="20">9*J67/F67</f>
        <v>4.3410852713178301</v>
      </c>
      <c r="AA67" s="47">
        <f t="shared" ref="AA67" si="21">((13*M67+3*N67-2*O67)/F67)+4</f>
        <v>5.6649440137812235</v>
      </c>
      <c r="AB67" s="46">
        <f t="shared" ref="AB67" si="22">(N67+H67)/F67</f>
        <v>1.3763996554694231</v>
      </c>
      <c r="AC67" s="46">
        <f t="shared" si="16"/>
        <v>0.52307692307692311</v>
      </c>
    </row>
    <row r="68" spans="1:29" x14ac:dyDescent="0.2">
      <c r="A68" s="49"/>
      <c r="B68" s="49"/>
      <c r="C68" s="49"/>
      <c r="D68" s="50" t="s">
        <v>62</v>
      </c>
      <c r="E68" s="51">
        <f>E67/$P$67</f>
        <v>3.3923076923076922</v>
      </c>
      <c r="F68" s="52">
        <f t="shared" ref="F68:W68" si="23">F67/$P$67</f>
        <v>8.9307692307692292</v>
      </c>
      <c r="G68" s="51">
        <f>G67/$P$67</f>
        <v>38.792307692307695</v>
      </c>
      <c r="H68" s="51">
        <f>H67/$P$67</f>
        <v>8.6923076923076916</v>
      </c>
      <c r="I68" s="51">
        <f t="shared" si="23"/>
        <v>4.6769230769230772</v>
      </c>
      <c r="J68" s="51">
        <f t="shared" si="23"/>
        <v>4.3076923076923075</v>
      </c>
      <c r="K68" s="51">
        <f t="shared" si="23"/>
        <v>12.292307692307693</v>
      </c>
      <c r="L68" s="51">
        <f t="shared" si="23"/>
        <v>0.83076923076923082</v>
      </c>
      <c r="M68" s="51">
        <f>M67/$P$67</f>
        <v>1.4538461538461538</v>
      </c>
      <c r="N68" s="51">
        <f t="shared" si="23"/>
        <v>3.6</v>
      </c>
      <c r="O68" s="51">
        <f t="shared" si="23"/>
        <v>7.4153846153846157</v>
      </c>
      <c r="P68" s="51">
        <f t="shared" si="23"/>
        <v>1</v>
      </c>
      <c r="Q68" s="51">
        <f t="shared" si="23"/>
        <v>1.5384615384615385E-2</v>
      </c>
      <c r="R68" s="51">
        <f t="shared" si="23"/>
        <v>3.8461538461538464E-2</v>
      </c>
      <c r="S68" s="51">
        <f t="shared" si="23"/>
        <v>0.52307692307692311</v>
      </c>
      <c r="T68" s="51">
        <f t="shared" si="23"/>
        <v>0.47692307692307695</v>
      </c>
      <c r="U68" s="51">
        <f t="shared" si="23"/>
        <v>0.33846153846153848</v>
      </c>
      <c r="V68" s="51">
        <f t="shared" si="23"/>
        <v>0</v>
      </c>
      <c r="W68" s="51">
        <f t="shared" si="23"/>
        <v>0.13076923076923078</v>
      </c>
      <c r="X68" s="48"/>
      <c r="Y68" s="48"/>
      <c r="Z68" s="49"/>
      <c r="AA68" s="53"/>
      <c r="AB68" s="49"/>
      <c r="AC68" s="54">
        <f>I33^1.83/(I33^1.83+I67^1.83)</f>
        <v>0.52058668920658413</v>
      </c>
    </row>
    <row r="69" spans="1:29" x14ac:dyDescent="0.2">
      <c r="A69" s="49"/>
      <c r="B69" s="49"/>
      <c r="C69" s="49"/>
      <c r="D69" s="55" t="s">
        <v>116</v>
      </c>
      <c r="E69" s="22">
        <f>E67/$F67</f>
        <v>0.37984496124031014</v>
      </c>
      <c r="F69" s="22">
        <f t="shared" ref="F69:W69" si="24">F67/$F67</f>
        <v>1</v>
      </c>
      <c r="G69" s="22">
        <f t="shared" si="24"/>
        <v>4.3436692506459957</v>
      </c>
      <c r="H69" s="22">
        <f t="shared" si="24"/>
        <v>0.97329888027562461</v>
      </c>
      <c r="I69" s="22">
        <f t="shared" si="24"/>
        <v>0.5236864771748494</v>
      </c>
      <c r="J69" s="22">
        <f t="shared" si="24"/>
        <v>0.48234280792420337</v>
      </c>
      <c r="K69" s="22">
        <f t="shared" si="24"/>
        <v>1.3763996554694231</v>
      </c>
      <c r="L69" s="22">
        <f t="shared" si="24"/>
        <v>9.3023255813953501E-2</v>
      </c>
      <c r="M69" s="22">
        <f t="shared" si="24"/>
        <v>0.16279069767441864</v>
      </c>
      <c r="N69" s="22">
        <f t="shared" si="24"/>
        <v>0.40310077519379856</v>
      </c>
      <c r="O69" s="22">
        <f t="shared" si="24"/>
        <v>0.83031869078380727</v>
      </c>
      <c r="P69" s="22">
        <f t="shared" si="24"/>
        <v>0.11197243755383292</v>
      </c>
      <c r="Q69" s="22">
        <f t="shared" si="24"/>
        <v>1.7226528854435836E-3</v>
      </c>
      <c r="R69" s="22">
        <f t="shared" si="24"/>
        <v>4.306632213608959E-3</v>
      </c>
      <c r="S69" s="22">
        <f t="shared" si="24"/>
        <v>5.8570198105081836E-2</v>
      </c>
      <c r="T69" s="22">
        <f t="shared" si="24"/>
        <v>5.3402239448751089E-2</v>
      </c>
      <c r="U69" s="22">
        <f t="shared" si="24"/>
        <v>3.7898363479758834E-2</v>
      </c>
      <c r="V69" s="22">
        <f t="shared" si="24"/>
        <v>0</v>
      </c>
      <c r="W69" s="22">
        <f t="shared" si="24"/>
        <v>1.4642549526270459E-2</v>
      </c>
      <c r="X69" s="48"/>
      <c r="Y69" s="48"/>
      <c r="Z69" s="49"/>
      <c r="AA69" s="53"/>
      <c r="AB69" s="49"/>
      <c r="AC69" s="48"/>
    </row>
    <row r="70" spans="1:29" x14ac:dyDescent="0.2">
      <c r="A70" s="49"/>
      <c r="B70" s="49"/>
      <c r="C70" s="49"/>
      <c r="D70" s="56" t="s">
        <v>64</v>
      </c>
      <c r="E70" s="40">
        <f>130*E68</f>
        <v>441</v>
      </c>
      <c r="F70" s="36">
        <f>130*F68</f>
        <v>1160.9999999999998</v>
      </c>
      <c r="G70" s="40">
        <f t="shared" ref="G70:W70" si="25">130*G68</f>
        <v>5043</v>
      </c>
      <c r="H70" s="40">
        <f t="shared" si="25"/>
        <v>1130</v>
      </c>
      <c r="I70" s="40">
        <f t="shared" si="25"/>
        <v>608</v>
      </c>
      <c r="J70" s="40">
        <f t="shared" si="25"/>
        <v>560</v>
      </c>
      <c r="K70" s="40">
        <f t="shared" si="25"/>
        <v>1598</v>
      </c>
      <c r="L70" s="40">
        <f t="shared" si="25"/>
        <v>108</v>
      </c>
      <c r="M70" s="40">
        <f t="shared" si="25"/>
        <v>189</v>
      </c>
      <c r="N70" s="40">
        <f t="shared" si="25"/>
        <v>468</v>
      </c>
      <c r="O70" s="40">
        <f t="shared" si="25"/>
        <v>964</v>
      </c>
      <c r="P70" s="40">
        <f t="shared" si="25"/>
        <v>130</v>
      </c>
      <c r="Q70" s="40">
        <f t="shared" si="25"/>
        <v>2</v>
      </c>
      <c r="R70" s="40">
        <f t="shared" si="25"/>
        <v>5</v>
      </c>
      <c r="S70" s="40">
        <f t="shared" si="25"/>
        <v>68</v>
      </c>
      <c r="T70" s="40">
        <f t="shared" si="25"/>
        <v>62</v>
      </c>
      <c r="U70" s="40">
        <f t="shared" si="25"/>
        <v>44</v>
      </c>
      <c r="V70" s="40">
        <f t="shared" si="25"/>
        <v>0</v>
      </c>
      <c r="W70" s="40">
        <f t="shared" si="25"/>
        <v>17</v>
      </c>
      <c r="X70" s="57">
        <f t="shared" ref="X70:Z70" si="26">X67</f>
        <v>0.24699453551912567</v>
      </c>
      <c r="Y70" s="57">
        <f t="shared" si="26"/>
        <v>0.31687487606583381</v>
      </c>
      <c r="Z70" s="57">
        <f t="shared" si="26"/>
        <v>4.3410852713178301</v>
      </c>
      <c r="AA70" s="53">
        <f>AB67</f>
        <v>1.3763996554694231</v>
      </c>
      <c r="AB70" s="57">
        <f>AA67</f>
        <v>5.6649440137812235</v>
      </c>
      <c r="AC70" s="57">
        <f>AC67</f>
        <v>0.52307692307692311</v>
      </c>
    </row>
    <row r="71" spans="1:29" x14ac:dyDescent="0.2">
      <c r="A71" s="49"/>
      <c r="B71" s="49"/>
      <c r="C71" s="49"/>
      <c r="D71" s="49"/>
      <c r="E71" s="49"/>
      <c r="F71" s="49"/>
      <c r="G71" s="49"/>
      <c r="H71" s="49"/>
      <c r="I71" s="58">
        <f>I67/(H67+N67)</f>
        <v>0.38047559449311641</v>
      </c>
      <c r="J71" s="59" t="s">
        <v>65</v>
      </c>
      <c r="K71" s="49"/>
      <c r="L71" s="49"/>
      <c r="M71" s="58">
        <f>M67/H67</f>
        <v>0.1672566371681416</v>
      </c>
      <c r="N71" s="49"/>
      <c r="O71" s="49"/>
      <c r="P71" s="58">
        <f>(P67/130)</f>
        <v>1</v>
      </c>
      <c r="Q71" s="49" t="s">
        <v>117</v>
      </c>
      <c r="R71" s="49"/>
      <c r="S71" s="49"/>
      <c r="T71" s="57"/>
      <c r="U71" s="49"/>
      <c r="V71" s="49"/>
      <c r="W71" s="49"/>
      <c r="X71" s="48"/>
      <c r="Y71" s="48"/>
      <c r="Z71" s="49"/>
      <c r="AA71" s="53"/>
      <c r="AB71" s="49"/>
      <c r="AC71" s="48"/>
    </row>
    <row r="72" spans="1:29" x14ac:dyDescent="0.2">
      <c r="A72" s="49"/>
      <c r="B72" s="49"/>
      <c r="C72" s="49"/>
      <c r="D72" s="49"/>
      <c r="E72" s="49"/>
      <c r="F72" s="49"/>
      <c r="G72" s="49"/>
      <c r="H72" s="49"/>
      <c r="I72" s="58">
        <f>(I67-M67)/(H67+N67-M67)</f>
        <v>0.29737402413058905</v>
      </c>
      <c r="J72" s="49" t="s">
        <v>68</v>
      </c>
      <c r="K72" s="49"/>
      <c r="L72" s="49"/>
      <c r="M72" s="49"/>
      <c r="N72" s="49"/>
      <c r="O72" s="49"/>
      <c r="P72" s="49"/>
      <c r="Q72" s="49"/>
      <c r="R72" s="49"/>
      <c r="S72" s="49"/>
      <c r="U72" s="49"/>
      <c r="V72" s="49"/>
      <c r="W72" s="49"/>
      <c r="X72" s="48"/>
      <c r="Y72" s="48"/>
      <c r="Z72" s="49"/>
      <c r="AA72" s="53"/>
      <c r="AB72" s="49"/>
      <c r="AC72" s="48"/>
    </row>
    <row r="73" spans="1:29" x14ac:dyDescent="0.2">
      <c r="C73" s="49" t="s">
        <v>118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53"/>
      <c r="AB73" s="49"/>
      <c r="AC73" s="49"/>
    </row>
    <row r="74" spans="1:29" x14ac:dyDescent="0.2">
      <c r="C74" s="60" t="s">
        <v>119</v>
      </c>
      <c r="D74" s="60" t="s">
        <v>120</v>
      </c>
      <c r="E74" s="60" t="s">
        <v>73</v>
      </c>
      <c r="F74" s="61" t="s">
        <v>74</v>
      </c>
      <c r="G74" s="60" t="s">
        <v>75</v>
      </c>
      <c r="H74" s="60" t="s">
        <v>76</v>
      </c>
      <c r="I74" s="60" t="s">
        <v>36</v>
      </c>
      <c r="J74" s="60" t="s">
        <v>77</v>
      </c>
      <c r="K74" s="60" t="s">
        <v>78</v>
      </c>
      <c r="L74" s="30" t="s">
        <v>121</v>
      </c>
      <c r="M74" s="60" t="s">
        <v>13</v>
      </c>
      <c r="N74" s="60" t="s">
        <v>14</v>
      </c>
      <c r="O74" s="60" t="s">
        <v>15</v>
      </c>
      <c r="P74" s="60" t="s">
        <v>80</v>
      </c>
      <c r="Q74" s="60" t="s">
        <v>81</v>
      </c>
      <c r="R74" s="60" t="s">
        <v>82</v>
      </c>
      <c r="S74" s="60" t="s">
        <v>83</v>
      </c>
      <c r="T74" s="60" t="s">
        <v>30</v>
      </c>
      <c r="U74" s="60" t="s">
        <v>84</v>
      </c>
      <c r="V74" s="60" t="s">
        <v>122</v>
      </c>
      <c r="W74" s="60" t="s">
        <v>86</v>
      </c>
      <c r="X74" s="60" t="s">
        <v>87</v>
      </c>
      <c r="Y74" s="60" t="s">
        <v>88</v>
      </c>
      <c r="Z74" s="60" t="s">
        <v>89</v>
      </c>
      <c r="AA74" s="62" t="s">
        <v>90</v>
      </c>
      <c r="AB74" s="60" t="s">
        <v>91</v>
      </c>
      <c r="AC74" s="63" t="s">
        <v>92</v>
      </c>
    </row>
    <row r="75" spans="1:29" x14ac:dyDescent="0.2">
      <c r="C75" s="64" t="s">
        <v>30</v>
      </c>
      <c r="D75" s="65" t="s">
        <v>123</v>
      </c>
      <c r="E75" s="66">
        <v>69</v>
      </c>
      <c r="F75" s="67">
        <v>131</v>
      </c>
      <c r="G75" s="68">
        <v>598</v>
      </c>
      <c r="H75" s="69">
        <v>143</v>
      </c>
      <c r="I75" s="69">
        <v>79</v>
      </c>
      <c r="J75" s="69">
        <v>76</v>
      </c>
      <c r="K75" s="65">
        <v>201</v>
      </c>
      <c r="L75" s="65"/>
      <c r="M75" s="69">
        <v>14</v>
      </c>
      <c r="N75" s="69">
        <v>58</v>
      </c>
      <c r="O75" s="69">
        <v>106</v>
      </c>
      <c r="P75" s="69">
        <v>0</v>
      </c>
      <c r="Q75" s="69">
        <v>0</v>
      </c>
      <c r="R75" s="69">
        <v>0</v>
      </c>
      <c r="S75" s="69">
        <v>11</v>
      </c>
      <c r="T75" s="69">
        <v>5</v>
      </c>
      <c r="U75" s="69">
        <v>1</v>
      </c>
      <c r="V75" s="69">
        <v>0</v>
      </c>
      <c r="W75" s="69">
        <v>2</v>
      </c>
      <c r="X75" s="10">
        <f t="shared" ref="X75:X78" si="27">H75/(G75-N75)</f>
        <v>0.26481481481481484</v>
      </c>
      <c r="Y75" s="10">
        <f t="shared" ref="Y75:Y78" si="28">(H75+N75)/(G75)</f>
        <v>0.33612040133779264</v>
      </c>
      <c r="Z75" s="10">
        <f t="shared" ref="Z75:Z78" si="29">9*J75/F75</f>
        <v>5.221374045801527</v>
      </c>
      <c r="AA75" s="38">
        <f t="shared" ref="AA75:AA78" si="30">((13*M75+3*N75-2*O75)/F75)+4</f>
        <v>5.0992366412213741</v>
      </c>
      <c r="AB75" s="10">
        <f>(N75+H75)/F75</f>
        <v>1.5343511450381679</v>
      </c>
      <c r="AC75" s="39">
        <f>IF((S75+T75)=0,0,S75/(S75+T75))</f>
        <v>0.6875</v>
      </c>
    </row>
    <row r="76" spans="1:29" x14ac:dyDescent="0.2">
      <c r="C76" s="64" t="s">
        <v>30</v>
      </c>
      <c r="D76" s="65" t="s">
        <v>124</v>
      </c>
      <c r="E76" s="66">
        <v>23</v>
      </c>
      <c r="F76" s="67">
        <v>141.666666666667</v>
      </c>
      <c r="G76" s="68">
        <v>603</v>
      </c>
      <c r="H76" s="69">
        <v>161</v>
      </c>
      <c r="I76" s="69">
        <v>83</v>
      </c>
      <c r="J76" s="69">
        <v>75</v>
      </c>
      <c r="K76" s="65">
        <v>194</v>
      </c>
      <c r="L76" s="65"/>
      <c r="M76" s="69">
        <v>31</v>
      </c>
      <c r="N76" s="69">
        <v>33</v>
      </c>
      <c r="O76" s="69">
        <v>82</v>
      </c>
      <c r="P76" s="69">
        <v>23</v>
      </c>
      <c r="Q76" s="69">
        <v>0</v>
      </c>
      <c r="R76" s="69">
        <v>1</v>
      </c>
      <c r="S76" s="69">
        <v>9</v>
      </c>
      <c r="T76" s="69">
        <v>8</v>
      </c>
      <c r="U76" s="69">
        <v>0</v>
      </c>
      <c r="V76" s="69">
        <v>0</v>
      </c>
      <c r="W76" s="69">
        <v>0</v>
      </c>
      <c r="X76" s="10">
        <f t="shared" si="27"/>
        <v>0.28245614035087718</v>
      </c>
      <c r="Y76" s="10">
        <f t="shared" si="28"/>
        <v>0.32172470978441126</v>
      </c>
      <c r="Z76" s="10">
        <f t="shared" si="29"/>
        <v>4.7647058823529305</v>
      </c>
      <c r="AA76" s="38">
        <f t="shared" si="30"/>
        <v>6.385882352941171</v>
      </c>
      <c r="AB76" s="10">
        <f>(N76+H76)/F76</f>
        <v>1.3694117647058792</v>
      </c>
      <c r="AC76" s="39">
        <f>IF((S76+T76)=0,0,S76/(S76+T76))</f>
        <v>0.52941176470588236</v>
      </c>
    </row>
    <row r="77" spans="1:29" x14ac:dyDescent="0.2">
      <c r="C77" s="64" t="s">
        <v>36</v>
      </c>
      <c r="D77" s="65" t="s">
        <v>123</v>
      </c>
      <c r="E77" s="66">
        <v>246</v>
      </c>
      <c r="F77" s="67">
        <v>299</v>
      </c>
      <c r="G77" s="68">
        <v>1277</v>
      </c>
      <c r="H77" s="69">
        <v>250</v>
      </c>
      <c r="I77" s="69">
        <v>127</v>
      </c>
      <c r="J77" s="69">
        <v>116</v>
      </c>
      <c r="K77" s="65">
        <v>390</v>
      </c>
      <c r="L77" s="65"/>
      <c r="M77" s="69">
        <v>32</v>
      </c>
      <c r="N77" s="69">
        <v>140</v>
      </c>
      <c r="O77" s="69">
        <v>318</v>
      </c>
      <c r="P77" s="69">
        <v>0</v>
      </c>
      <c r="Q77" s="69">
        <v>0</v>
      </c>
      <c r="R77" s="69">
        <v>0</v>
      </c>
      <c r="S77" s="69">
        <v>13</v>
      </c>
      <c r="T77" s="69">
        <v>14</v>
      </c>
      <c r="U77" s="69">
        <v>43</v>
      </c>
      <c r="V77" s="69">
        <v>0</v>
      </c>
      <c r="W77" s="69">
        <v>15</v>
      </c>
      <c r="X77" s="10">
        <f t="shared" si="27"/>
        <v>0.2198768689533861</v>
      </c>
      <c r="Y77" s="10">
        <f t="shared" si="28"/>
        <v>0.3054032889584965</v>
      </c>
      <c r="Z77" s="10">
        <f t="shared" si="29"/>
        <v>3.491638795986622</v>
      </c>
      <c r="AA77" s="38">
        <f t="shared" si="30"/>
        <v>4.6688963210702337</v>
      </c>
      <c r="AB77" s="10">
        <f>(N77+H77)/F77</f>
        <v>1.3043478260869565</v>
      </c>
      <c r="AC77" s="39">
        <f>IF((S77+T77)=0,0,S77/(S77+T77))</f>
        <v>0.48148148148148145</v>
      </c>
    </row>
    <row r="78" spans="1:29" x14ac:dyDescent="0.2">
      <c r="C78" s="64" t="s">
        <v>36</v>
      </c>
      <c r="D78" s="65" t="s">
        <v>124</v>
      </c>
      <c r="E78" s="66">
        <v>107</v>
      </c>
      <c r="F78" s="67">
        <v>589.33333333333303</v>
      </c>
      <c r="G78" s="68">
        <v>2565</v>
      </c>
      <c r="H78" s="69">
        <v>576</v>
      </c>
      <c r="I78" s="69">
        <v>319</v>
      </c>
      <c r="J78" s="69">
        <v>293</v>
      </c>
      <c r="K78" s="65">
        <v>813</v>
      </c>
      <c r="L78" s="65"/>
      <c r="M78" s="69">
        <v>112</v>
      </c>
      <c r="N78" s="69">
        <v>237</v>
      </c>
      <c r="O78" s="69">
        <v>458</v>
      </c>
      <c r="P78" s="69">
        <v>107</v>
      </c>
      <c r="Q78" s="69">
        <v>2</v>
      </c>
      <c r="R78" s="69">
        <v>4</v>
      </c>
      <c r="S78" s="69">
        <v>35</v>
      </c>
      <c r="T78" s="69">
        <v>35</v>
      </c>
      <c r="U78" s="69">
        <v>0</v>
      </c>
      <c r="V78" s="69">
        <v>0</v>
      </c>
      <c r="W78" s="69">
        <v>0</v>
      </c>
      <c r="X78" s="10">
        <f t="shared" si="27"/>
        <v>0.24742268041237114</v>
      </c>
      <c r="Y78" s="10">
        <f t="shared" si="28"/>
        <v>0.31695906432748538</v>
      </c>
      <c r="Z78" s="10">
        <f t="shared" si="29"/>
        <v>4.4745475113122195</v>
      </c>
      <c r="AA78" s="38">
        <f t="shared" si="30"/>
        <v>6.1227375565610869</v>
      </c>
      <c r="AB78" s="10">
        <f>(N78+H78)/F78</f>
        <v>1.3795248868778287</v>
      </c>
      <c r="AC78" s="39">
        <f>IF((S78+T78)=0,0,S78/(S78+T78))</f>
        <v>0.5</v>
      </c>
    </row>
    <row r="79" spans="1:29" x14ac:dyDescent="0.2">
      <c r="C79" s="43"/>
      <c r="D79" s="43"/>
      <c r="E79" s="43">
        <f t="shared" ref="E79:W79" si="31">SUM(E75:E78)</f>
        <v>445</v>
      </c>
      <c r="F79" s="70">
        <f t="shared" si="31"/>
        <v>1161</v>
      </c>
      <c r="G79" s="43">
        <f t="shared" si="31"/>
        <v>5043</v>
      </c>
      <c r="H79" s="43">
        <f t="shared" si="31"/>
        <v>1130</v>
      </c>
      <c r="I79" s="43">
        <f t="shared" si="31"/>
        <v>608</v>
      </c>
      <c r="J79" s="43">
        <f t="shared" si="31"/>
        <v>560</v>
      </c>
      <c r="K79" s="43">
        <f t="shared" si="31"/>
        <v>1598</v>
      </c>
      <c r="L79" s="43">
        <f t="shared" si="31"/>
        <v>0</v>
      </c>
      <c r="M79" s="43">
        <f t="shared" si="31"/>
        <v>189</v>
      </c>
      <c r="N79" s="43">
        <f t="shared" si="31"/>
        <v>468</v>
      </c>
      <c r="O79" s="43">
        <f t="shared" si="31"/>
        <v>964</v>
      </c>
      <c r="P79" s="43">
        <f t="shared" si="31"/>
        <v>130</v>
      </c>
      <c r="Q79" s="43">
        <f t="shared" si="31"/>
        <v>2</v>
      </c>
      <c r="R79" s="43">
        <f t="shared" si="31"/>
        <v>5</v>
      </c>
      <c r="S79" s="43">
        <f t="shared" si="31"/>
        <v>68</v>
      </c>
      <c r="T79" s="43">
        <f t="shared" si="31"/>
        <v>62</v>
      </c>
      <c r="U79" s="43">
        <f t="shared" si="31"/>
        <v>44</v>
      </c>
      <c r="V79" s="43">
        <f t="shared" si="31"/>
        <v>0</v>
      </c>
      <c r="W79" s="43">
        <f t="shared" si="31"/>
        <v>17</v>
      </c>
      <c r="X79" s="44"/>
      <c r="Y79" s="44"/>
      <c r="Z79" s="44"/>
      <c r="AA79" s="47"/>
      <c r="AB79" s="44"/>
      <c r="AC79" s="46">
        <f>IF((S79+T79)=0,0,S79/(S79+T79))</f>
        <v>0.52307692307692311</v>
      </c>
    </row>
  </sheetData>
  <mergeCells count="2">
    <mergeCell ref="I42:K42"/>
    <mergeCell ref="T42:U42"/>
  </mergeCells>
  <conditionalFormatting sqref="G4:G32">
    <cfRule type="expression" dxfId="113" priority="106">
      <formula>G4&gt;=3.1*$P$67</formula>
    </cfRule>
  </conditionalFormatting>
  <conditionalFormatting sqref="A4:A32">
    <cfRule type="expression" dxfId="112" priority="105">
      <formula>A4&gt;=3.1*130</formula>
    </cfRule>
  </conditionalFormatting>
  <conditionalFormatting sqref="B45:C66">
    <cfRule type="expression" dxfId="111" priority="108" stopIfTrue="1">
      <formula>B45&lt;=0</formula>
    </cfRule>
    <cfRule type="expression" dxfId="110" priority="109" stopIfTrue="1">
      <formula>B45&lt;130-$P$67</formula>
    </cfRule>
    <cfRule type="expression" dxfId="109" priority="110">
      <formula>B45&lt;2*(130-$P$67)</formula>
    </cfRule>
  </conditionalFormatting>
  <conditionalFormatting sqref="A45:A66">
    <cfRule type="expression" dxfId="108" priority="98">
      <formula>A45&gt;130</formula>
    </cfRule>
  </conditionalFormatting>
  <conditionalFormatting sqref="F45:F55">
    <cfRule type="expression" dxfId="107" priority="97">
      <formula>F45&gt;$P$67</formula>
    </cfRule>
  </conditionalFormatting>
  <conditionalFormatting sqref="F56:F66">
    <cfRule type="expression" dxfId="106" priority="96">
      <formula>F56&gt;$P$67</formula>
    </cfRule>
  </conditionalFormatting>
  <conditionalFormatting sqref="F70">
    <cfRule type="expression" dxfId="105" priority="95">
      <formula>F70&gt;$P$67</formula>
    </cfRule>
  </conditionalFormatting>
  <conditionalFormatting sqref="B4:C32">
    <cfRule type="cellIs" dxfId="104" priority="102" stopIfTrue="1" operator="lessThanOrEqual">
      <formula>0</formula>
    </cfRule>
    <cfRule type="expression" dxfId="103" priority="103" stopIfTrue="1">
      <formula>B4&lt;(130-$P$67)</formula>
    </cfRule>
    <cfRule type="expression" dxfId="102" priority="104">
      <formula>B4&lt;3*(130-$P$67)</formula>
    </cfRule>
  </conditionalFormatting>
  <conditionalFormatting sqref="E45:E66 M45:W66 G45:J66">
    <cfRule type="cellIs" dxfId="101" priority="115" stopIfTrue="1" operator="equal">
      <formula>MAX(E$45:E$66)</formula>
    </cfRule>
    <cfRule type="cellIs" dxfId="100" priority="116" stopIfTrue="1" operator="greaterThanOrEqual">
      <formula>0.75*MAX(E$45:E$66)</formula>
    </cfRule>
  </conditionalFormatting>
  <conditionalFormatting sqref="X45:X66">
    <cfRule type="top10" dxfId="99" priority="117" stopIfTrue="1" bottom="1" rank="1"/>
    <cfRule type="top10" dxfId="98" priority="118" stopIfTrue="1" percent="1" bottom="1" rank="25"/>
    <cfRule type="cellIs" dxfId="97" priority="119" stopIfTrue="1" operator="lessThan">
      <formula>X$67</formula>
    </cfRule>
    <cfRule type="top10" dxfId="96" priority="120" stopIfTrue="1" percent="1" rank="25"/>
  </conditionalFormatting>
  <conditionalFormatting sqref="Y45:Y66">
    <cfRule type="top10" dxfId="95" priority="121" stopIfTrue="1" bottom="1" rank="1"/>
    <cfRule type="top10" dxfId="94" priority="122" stopIfTrue="1" percent="1" bottom="1" rank="25"/>
    <cfRule type="cellIs" dxfId="93" priority="123" stopIfTrue="1" operator="lessThan">
      <formula>Y$67</formula>
    </cfRule>
    <cfRule type="top10" dxfId="92" priority="124" stopIfTrue="1" percent="1" rank="25"/>
  </conditionalFormatting>
  <conditionalFormatting sqref="Z45:Z66">
    <cfRule type="top10" dxfId="91" priority="125" stopIfTrue="1" bottom="1" rank="1"/>
    <cfRule type="top10" dxfId="90" priority="126" stopIfTrue="1" percent="1" bottom="1" rank="25"/>
    <cfRule type="cellIs" dxfId="89" priority="127" stopIfTrue="1" operator="lessThan">
      <formula>Z$67</formula>
    </cfRule>
    <cfRule type="top10" dxfId="88" priority="128" stopIfTrue="1" percent="1" rank="25"/>
  </conditionalFormatting>
  <conditionalFormatting sqref="AB45:AB66">
    <cfRule type="top10" dxfId="87" priority="129" stopIfTrue="1" bottom="1" rank="1"/>
    <cfRule type="top10" dxfId="86" priority="130" stopIfTrue="1" percent="1" bottom="1" rank="25"/>
    <cfRule type="cellIs" dxfId="85" priority="131" stopIfTrue="1" operator="lessThan">
      <formula>AB$67</formula>
    </cfRule>
    <cfRule type="top10" dxfId="84" priority="132" stopIfTrue="1" percent="1" rank="25"/>
  </conditionalFormatting>
  <conditionalFormatting sqref="X75:X78">
    <cfRule type="top10" dxfId="83" priority="133" stopIfTrue="1" bottom="1" rank="1"/>
    <cfRule type="cellIs" dxfId="82" priority="134" stopIfTrue="1" operator="lessThan">
      <formula>X$67-2*X$43/3</formula>
    </cfRule>
    <cfRule type="cellIs" dxfId="81" priority="135" stopIfTrue="1" operator="lessThan">
      <formula>X$67</formula>
    </cfRule>
    <cfRule type="cellIs" dxfId="80" priority="136" stopIfTrue="1" operator="greaterThan">
      <formula>X$67+2*X$43/3</formula>
    </cfRule>
  </conditionalFormatting>
  <conditionalFormatting sqref="Y75:Y78">
    <cfRule type="top10" dxfId="79" priority="137" stopIfTrue="1" bottom="1" rank="1"/>
    <cfRule type="cellIs" dxfId="78" priority="138" stopIfTrue="1" operator="lessThan">
      <formula>Y$67-2*Y$43/3</formula>
    </cfRule>
    <cfRule type="cellIs" dxfId="77" priority="139" stopIfTrue="1" operator="lessThan">
      <formula>Y$67</formula>
    </cfRule>
    <cfRule type="cellIs" dxfId="76" priority="140" stopIfTrue="1" operator="greaterThan">
      <formula>Y$67+2*Y$43/3</formula>
    </cfRule>
  </conditionalFormatting>
  <conditionalFormatting sqref="Z75:Z78">
    <cfRule type="top10" dxfId="75" priority="141" stopIfTrue="1" bottom="1" rank="1"/>
    <cfRule type="cellIs" dxfId="74" priority="142" stopIfTrue="1" operator="lessThan">
      <formula>Z$67-2*Z$43/3</formula>
    </cfRule>
    <cfRule type="cellIs" dxfId="73" priority="143" stopIfTrue="1" operator="lessThan">
      <formula>Z$67</formula>
    </cfRule>
    <cfRule type="cellIs" dxfId="72" priority="144" stopIfTrue="1" operator="greaterThan">
      <formula>Z$67+2*Z$43/3</formula>
    </cfRule>
  </conditionalFormatting>
  <conditionalFormatting sqref="AB75:AB78">
    <cfRule type="top10" dxfId="71" priority="161" stopIfTrue="1" bottom="1" rank="1"/>
    <cfRule type="cellIs" dxfId="70" priority="162" stopIfTrue="1" operator="lessThan">
      <formula>AB$67-2*AA$43/3</formula>
    </cfRule>
    <cfRule type="cellIs" dxfId="69" priority="163" stopIfTrue="1" operator="lessThan">
      <formula>AB$67</formula>
    </cfRule>
    <cfRule type="cellIs" dxfId="68" priority="164" stopIfTrue="1" operator="greaterThan">
      <formula>AB$67+2*AA$43/3</formula>
    </cfRule>
  </conditionalFormatting>
  <conditionalFormatting sqref="AA45:AA66">
    <cfRule type="top10" dxfId="67" priority="165" stopIfTrue="1" bottom="1" rank="1"/>
    <cfRule type="top10" dxfId="66" priority="166" stopIfTrue="1" percent="1" bottom="1" rank="25"/>
    <cfRule type="cellIs" dxfId="65" priority="167" stopIfTrue="1" operator="lessThan">
      <formula>AA$67</formula>
    </cfRule>
    <cfRule type="top10" dxfId="64" priority="168" stopIfTrue="1" percent="1" rank="25"/>
  </conditionalFormatting>
  <conditionalFormatting sqref="AA75:AA78">
    <cfRule type="top10" dxfId="63" priority="169" stopIfTrue="1" bottom="1" rank="1"/>
    <cfRule type="cellIs" dxfId="62" priority="170" stopIfTrue="1" operator="lessThan">
      <formula>AA$67-2*AB$43/3</formula>
    </cfRule>
    <cfRule type="cellIs" dxfId="61" priority="171" stopIfTrue="1" operator="lessThan">
      <formula>AA$67</formula>
    </cfRule>
    <cfRule type="cellIs" dxfId="60" priority="172" stopIfTrue="1" operator="greaterThan">
      <formula>AA$67+2*AB$43/3</formula>
    </cfRule>
  </conditionalFormatting>
  <conditionalFormatting sqref="H4:H32">
    <cfRule type="top10" dxfId="59" priority="177" percent="1" rank="20"/>
    <cfRule type="top10" dxfId="58" priority="178" percent="1" rank="1"/>
  </conditionalFormatting>
  <conditionalFormatting sqref="I4:I32">
    <cfRule type="top10" dxfId="57" priority="179" percent="1" rank="20"/>
    <cfRule type="top10" dxfId="56" priority="180" percent="1" rank="1"/>
  </conditionalFormatting>
  <conditionalFormatting sqref="J4:J32">
    <cfRule type="top10" dxfId="55" priority="181" percent="1" rank="20"/>
    <cfRule type="top10" dxfId="54" priority="182" percent="1" rank="1"/>
  </conditionalFormatting>
  <conditionalFormatting sqref="K4:K32">
    <cfRule type="top10" dxfId="53" priority="183" percent="1" rank="20"/>
    <cfRule type="top10" dxfId="52" priority="184" percent="1" rank="1"/>
  </conditionalFormatting>
  <conditionalFormatting sqref="L4:L32">
    <cfRule type="top10" dxfId="51" priority="185" percent="1" rank="20"/>
    <cfRule type="top10" dxfId="50" priority="186" percent="1" rank="1"/>
  </conditionalFormatting>
  <conditionalFormatting sqref="M4:M32">
    <cfRule type="top10" dxfId="49" priority="187" percent="1" rank="20"/>
    <cfRule type="top10" dxfId="48" priority="188" percent="1" rank="1"/>
  </conditionalFormatting>
  <conditionalFormatting sqref="N4:N32">
    <cfRule type="top10" dxfId="47" priority="189" percent="1" rank="20"/>
    <cfRule type="top10" dxfId="46" priority="190" percent="1" rank="1"/>
  </conditionalFormatting>
  <conditionalFormatting sqref="O4:O32">
    <cfRule type="top10" dxfId="45" priority="191" percent="1" rank="20"/>
    <cfRule type="top10" dxfId="44" priority="192" percent="1" rank="1"/>
  </conditionalFormatting>
  <conditionalFormatting sqref="P4:P32">
    <cfRule type="top10" dxfId="43" priority="193" percent="1" rank="20"/>
    <cfRule type="top10" dxfId="42" priority="194" percent="1" rank="1"/>
  </conditionalFormatting>
  <conditionalFormatting sqref="Q4:Q32">
    <cfRule type="top10" dxfId="41" priority="195" percent="1" rank="20"/>
    <cfRule type="top10" dxfId="40" priority="196" percent="1" rank="1"/>
  </conditionalFormatting>
  <conditionalFormatting sqref="R4:R32">
    <cfRule type="top10" dxfId="39" priority="197" percent="1" rank="20"/>
    <cfRule type="top10" dxfId="38" priority="198" percent="1" rank="1"/>
  </conditionalFormatting>
  <conditionalFormatting sqref="S4:S32">
    <cfRule type="top10" dxfId="37" priority="199" percent="1" rank="20"/>
    <cfRule type="top10" dxfId="36" priority="200" percent="1" rank="1"/>
  </conditionalFormatting>
  <conditionalFormatting sqref="T4:T32">
    <cfRule type="top10" dxfId="35" priority="201" percent="1" rank="20"/>
    <cfRule type="top10" dxfId="34" priority="202" percent="1" rank="1"/>
  </conditionalFormatting>
  <conditionalFormatting sqref="U4:U32">
    <cfRule type="top10" dxfId="33" priority="203" percent="1" rank="20"/>
    <cfRule type="top10" dxfId="32" priority="204" percent="1" rank="1"/>
  </conditionalFormatting>
  <conditionalFormatting sqref="V4:V32">
    <cfRule type="top10" dxfId="31" priority="205" percent="1" rank="20"/>
    <cfRule type="top10" dxfId="30" priority="206" percent="1" rank="1"/>
  </conditionalFormatting>
  <conditionalFormatting sqref="W4:W32">
    <cfRule type="top10" dxfId="29" priority="207" percent="1" rank="20"/>
    <cfRule type="top10" dxfId="28" priority="208" percent="1" rank="1"/>
  </conditionalFormatting>
  <conditionalFormatting sqref="F4:F32">
    <cfRule type="top10" dxfId="27" priority="209" percent="1" rank="20"/>
    <cfRule type="top10" dxfId="26" priority="210" percent="1" rank="1"/>
  </conditionalFormatting>
  <conditionalFormatting sqref="E4:E32">
    <cfRule type="top10" dxfId="25" priority="211" percent="1" rank="20"/>
    <cfRule type="top10" dxfId="24" priority="212" percent="1" rank="1"/>
  </conditionalFormatting>
  <conditionalFormatting sqref="X4:X32">
    <cfRule type="top10" dxfId="23" priority="213" stopIfTrue="1" rank="1"/>
    <cfRule type="top10" dxfId="22" priority="214" stopIfTrue="1" percent="1" rank="25"/>
    <cfRule type="cellIs" dxfId="21" priority="215" stopIfTrue="1" operator="greaterThan">
      <formula>X$33</formula>
    </cfRule>
    <cfRule type="top10" dxfId="20" priority="216" stopIfTrue="1" percent="1" bottom="1" rank="25"/>
  </conditionalFormatting>
  <conditionalFormatting sqref="Y4:Y32">
    <cfRule type="top10" dxfId="19" priority="217" stopIfTrue="1" rank="1"/>
    <cfRule type="top10" dxfId="18" priority="218" stopIfTrue="1" percent="1" rank="25"/>
    <cfRule type="cellIs" dxfId="17" priority="219" stopIfTrue="1" operator="greaterThan">
      <formula>Y$33</formula>
    </cfRule>
    <cfRule type="top10" dxfId="16" priority="220" stopIfTrue="1" percent="1" bottom="1" rank="25"/>
  </conditionalFormatting>
  <conditionalFormatting sqref="Z4:Z32">
    <cfRule type="top10" dxfId="15" priority="221" stopIfTrue="1" rank="1"/>
    <cfRule type="top10" dxfId="14" priority="222" stopIfTrue="1" percent="1" rank="25"/>
    <cfRule type="cellIs" dxfId="13" priority="223" stopIfTrue="1" operator="greaterThan">
      <formula>Z$33</formula>
    </cfRule>
    <cfRule type="top10" dxfId="12" priority="224" stopIfTrue="1" percent="1" bottom="1" rank="25"/>
  </conditionalFormatting>
  <conditionalFormatting sqref="AA4:AA32">
    <cfRule type="top10" dxfId="11" priority="225" stopIfTrue="1" rank="1"/>
    <cfRule type="top10" dxfId="10" priority="226" stopIfTrue="1" percent="1" rank="25"/>
    <cfRule type="cellIs" dxfId="9" priority="227" stopIfTrue="1" operator="greaterThan">
      <formula>AA$33</formula>
    </cfRule>
    <cfRule type="top10" dxfId="8" priority="228" stopIfTrue="1" percent="1" bottom="1" rank="25"/>
  </conditionalFormatting>
  <conditionalFormatting sqref="AC4:AC32">
    <cfRule type="top10" dxfId="7" priority="229" stopIfTrue="1" rank="1"/>
    <cfRule type="top10" dxfId="6" priority="230" stopIfTrue="1" percent="1" rank="25"/>
    <cfRule type="cellIs" dxfId="5" priority="231" stopIfTrue="1" operator="greaterThan">
      <formula>AC$33</formula>
    </cfRule>
    <cfRule type="top10" dxfId="4" priority="232" stopIfTrue="1" percent="1" bottom="1" rank="25"/>
  </conditionalFormatting>
  <conditionalFormatting sqref="AB4:AB32">
    <cfRule type="top10" dxfId="3" priority="245" stopIfTrue="1" rank="1"/>
    <cfRule type="top10" dxfId="2" priority="246" stopIfTrue="1" percent="1" rank="25"/>
    <cfRule type="cellIs" dxfId="1" priority="247" stopIfTrue="1" operator="greaterThan">
      <formula>AB$33</formula>
    </cfRule>
    <cfRule type="top10" dxfId="0" priority="248" stopIfTrue="1" percent="1" bottom="1" rank="25"/>
  </conditionalFormatting>
  <printOptions horizontalCentered="1" verticalCentered="1"/>
  <pageMargins left="0.25" right="0.25" top="0.75" bottom="0.75" header="0.3" footer="0.3"/>
  <pageSetup scale="72" orientation="landscape" r:id="rId1"/>
  <headerFooter alignWithMargins="0">
    <oddHeader>&amp;C&amp;"Old English Text MT,Regular"Detroit Tigers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Stats2019</vt:lpstr>
      <vt:lpstr>Stats2019!Print_Area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2019-10-18T09:03:53Z</dcterms:created>
  <dcterms:modified xsi:type="dcterms:W3CDTF">2019-10-18T09:05:18Z</dcterms:modified>
</cp:coreProperties>
</file>