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e_000\Documents\Strat\"/>
    </mc:Choice>
  </mc:AlternateContent>
  <bookViews>
    <workbookView xWindow="0" yWindow="0" windowWidth="24000" windowHeight="9735" activeTab="1"/>
  </bookViews>
  <sheets>
    <sheet name="Hitters" sheetId="1" r:id="rId1"/>
    <sheet name="Pitchers" sheetId="2" r:id="rId2"/>
  </sheets>
  <definedNames>
    <definedName name="_xlnm.Print_Area" localSheetId="0">Hitters!$A$1:$X$35</definedName>
    <definedName name="_xlnm.Print_Area" localSheetId="1">Pitchers!$A$1:$T$27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0" i="2" l="1"/>
  <c r="T10" i="2"/>
  <c r="S10" i="2"/>
  <c r="R10" i="2"/>
  <c r="N10" i="2"/>
  <c r="X16" i="2"/>
  <c r="X4" i="2"/>
  <c r="T4" i="2"/>
  <c r="S4" i="2"/>
  <c r="R4" i="2"/>
  <c r="N4" i="2"/>
  <c r="X15" i="2"/>
  <c r="T15" i="2"/>
  <c r="S15" i="2"/>
  <c r="R15" i="2"/>
  <c r="N15" i="2"/>
  <c r="B38" i="2" l="1"/>
  <c r="P26" i="2" l="1"/>
  <c r="AA29" i="1" l="1"/>
  <c r="X29" i="1"/>
  <c r="W29" i="1"/>
  <c r="T29" i="1"/>
  <c r="S29" i="1"/>
  <c r="J29" i="1"/>
  <c r="U29" i="1" s="1"/>
  <c r="AA30" i="1"/>
  <c r="X30" i="1"/>
  <c r="W30" i="1"/>
  <c r="T30" i="1"/>
  <c r="S30" i="1"/>
  <c r="J30" i="1"/>
  <c r="U30" i="1" s="1"/>
  <c r="AA31" i="1"/>
  <c r="X31" i="1"/>
  <c r="W31" i="1"/>
  <c r="T31" i="1"/>
  <c r="S31" i="1"/>
  <c r="J31" i="1"/>
  <c r="U31" i="1" s="1"/>
  <c r="AA28" i="1"/>
  <c r="X28" i="1"/>
  <c r="W28" i="1"/>
  <c r="T28" i="1"/>
  <c r="S28" i="1"/>
  <c r="J28" i="1"/>
  <c r="U28" i="1" s="1"/>
  <c r="V29" i="1" l="1"/>
  <c r="V30" i="1"/>
  <c r="V31" i="1"/>
  <c r="V28" i="1"/>
  <c r="Q26" i="2" l="1"/>
  <c r="O26" i="2"/>
  <c r="M26" i="2"/>
  <c r="L26" i="2"/>
  <c r="K26" i="2"/>
  <c r="J26" i="2"/>
  <c r="I26" i="2"/>
  <c r="H26" i="2"/>
  <c r="G26" i="2"/>
  <c r="F26" i="2"/>
  <c r="E26" i="2"/>
  <c r="D26" i="2"/>
  <c r="C26" i="2"/>
  <c r="B26" i="2"/>
  <c r="X24" i="2"/>
  <c r="T24" i="2"/>
  <c r="S24" i="2"/>
  <c r="R24" i="2"/>
  <c r="N24" i="2"/>
  <c r="X23" i="2"/>
  <c r="T23" i="2"/>
  <c r="S23" i="2"/>
  <c r="R23" i="2"/>
  <c r="N23" i="2"/>
  <c r="X22" i="2"/>
  <c r="T22" i="2"/>
  <c r="S22" i="2"/>
  <c r="R22" i="2"/>
  <c r="N22" i="2"/>
  <c r="X21" i="2"/>
  <c r="T21" i="2"/>
  <c r="S21" i="2"/>
  <c r="R21" i="2"/>
  <c r="N21" i="2"/>
  <c r="X20" i="2"/>
  <c r="T20" i="2"/>
  <c r="S20" i="2"/>
  <c r="R20" i="2"/>
  <c r="N20" i="2"/>
  <c r="X19" i="2"/>
  <c r="T19" i="2"/>
  <c r="S19" i="2"/>
  <c r="R19" i="2"/>
  <c r="N19" i="2"/>
  <c r="X18" i="2"/>
  <c r="T18" i="2"/>
  <c r="S18" i="2"/>
  <c r="R18" i="2"/>
  <c r="N18" i="2"/>
  <c r="X17" i="2"/>
  <c r="T17" i="2"/>
  <c r="S17" i="2"/>
  <c r="R17" i="2"/>
  <c r="N17" i="2"/>
  <c r="T16" i="2"/>
  <c r="S16" i="2"/>
  <c r="R16" i="2"/>
  <c r="N16" i="2"/>
  <c r="X14" i="2"/>
  <c r="T14" i="2"/>
  <c r="S14" i="2"/>
  <c r="R14" i="2"/>
  <c r="N14" i="2"/>
  <c r="X13" i="2"/>
  <c r="T13" i="2"/>
  <c r="S13" i="2"/>
  <c r="R13" i="2"/>
  <c r="N13" i="2"/>
  <c r="X12" i="2"/>
  <c r="T12" i="2"/>
  <c r="S12" i="2"/>
  <c r="R12" i="2"/>
  <c r="N12" i="2"/>
  <c r="X11" i="2"/>
  <c r="T11" i="2"/>
  <c r="S11" i="2"/>
  <c r="R11" i="2"/>
  <c r="N11" i="2"/>
  <c r="X9" i="2"/>
  <c r="T9" i="2"/>
  <c r="S9" i="2"/>
  <c r="R9" i="2"/>
  <c r="N9" i="2"/>
  <c r="X8" i="2"/>
  <c r="T8" i="2"/>
  <c r="S8" i="2"/>
  <c r="R8" i="2"/>
  <c r="N8" i="2"/>
  <c r="X7" i="2"/>
  <c r="T7" i="2"/>
  <c r="S7" i="2"/>
  <c r="R7" i="2"/>
  <c r="N7" i="2"/>
  <c r="X6" i="2"/>
  <c r="T6" i="2"/>
  <c r="S6" i="2"/>
  <c r="R6" i="2"/>
  <c r="N6" i="2"/>
  <c r="X5" i="2"/>
  <c r="T5" i="2"/>
  <c r="S5" i="2"/>
  <c r="R5" i="2"/>
  <c r="N5" i="2"/>
  <c r="X3" i="2"/>
  <c r="T3" i="2"/>
  <c r="S3" i="2"/>
  <c r="R3" i="2"/>
  <c r="N3" i="2"/>
  <c r="X2" i="2"/>
  <c r="T2" i="2"/>
  <c r="S2" i="2"/>
  <c r="R2" i="2"/>
  <c r="N2" i="2"/>
  <c r="N26" i="2" l="1"/>
  <c r="F27" i="2"/>
  <c r="S26" i="2"/>
  <c r="R26" i="2"/>
  <c r="T26" i="2"/>
  <c r="R34" i="1"/>
  <c r="Q34" i="1"/>
  <c r="P34" i="1"/>
  <c r="O34" i="1"/>
  <c r="N34" i="1"/>
  <c r="M34" i="1"/>
  <c r="L34" i="1"/>
  <c r="K34" i="1"/>
  <c r="I34" i="1"/>
  <c r="H34" i="1"/>
  <c r="G34" i="1"/>
  <c r="F34" i="1"/>
  <c r="E34" i="1"/>
  <c r="D34" i="1"/>
  <c r="D35" i="1" s="1"/>
  <c r="C34" i="1"/>
  <c r="B34" i="1"/>
  <c r="X32" i="1"/>
  <c r="W32" i="1"/>
  <c r="T32" i="1"/>
  <c r="S32" i="1"/>
  <c r="J32" i="1"/>
  <c r="U32" i="1" s="1"/>
  <c r="AA27" i="1"/>
  <c r="X27" i="1"/>
  <c r="W27" i="1"/>
  <c r="T27" i="1"/>
  <c r="S27" i="1"/>
  <c r="J27" i="1"/>
  <c r="U27" i="1" s="1"/>
  <c r="AA26" i="1"/>
  <c r="X26" i="1"/>
  <c r="W26" i="1"/>
  <c r="T26" i="1"/>
  <c r="S26" i="1"/>
  <c r="J26" i="1"/>
  <c r="U26" i="1" s="1"/>
  <c r="AA25" i="1"/>
  <c r="X25" i="1"/>
  <c r="W25" i="1"/>
  <c r="T25" i="1"/>
  <c r="S25" i="1"/>
  <c r="J25" i="1"/>
  <c r="U25" i="1" s="1"/>
  <c r="AA24" i="1"/>
  <c r="X24" i="1"/>
  <c r="W24" i="1"/>
  <c r="T24" i="1"/>
  <c r="S24" i="1"/>
  <c r="J24" i="1"/>
  <c r="U24" i="1" s="1"/>
  <c r="AA23" i="1"/>
  <c r="X23" i="1"/>
  <c r="W23" i="1"/>
  <c r="T23" i="1"/>
  <c r="S23" i="1"/>
  <c r="J23" i="1"/>
  <c r="U23" i="1" s="1"/>
  <c r="AA22" i="1"/>
  <c r="X22" i="1"/>
  <c r="W22" i="1"/>
  <c r="T22" i="1"/>
  <c r="S22" i="1"/>
  <c r="J22" i="1"/>
  <c r="U22" i="1" s="1"/>
  <c r="AA21" i="1"/>
  <c r="X21" i="1"/>
  <c r="W21" i="1"/>
  <c r="T21" i="1"/>
  <c r="S21" i="1"/>
  <c r="J21" i="1"/>
  <c r="U21" i="1" s="1"/>
  <c r="AA20" i="1"/>
  <c r="X20" i="1"/>
  <c r="W20" i="1"/>
  <c r="T20" i="1"/>
  <c r="S20" i="1"/>
  <c r="J20" i="1"/>
  <c r="U20" i="1" s="1"/>
  <c r="AA19" i="1"/>
  <c r="X19" i="1"/>
  <c r="W19" i="1"/>
  <c r="T19" i="1"/>
  <c r="S19" i="1"/>
  <c r="J19" i="1"/>
  <c r="U19" i="1" s="1"/>
  <c r="AA18" i="1"/>
  <c r="X18" i="1"/>
  <c r="W18" i="1"/>
  <c r="T18" i="1"/>
  <c r="S18" i="1"/>
  <c r="J18" i="1"/>
  <c r="U18" i="1" s="1"/>
  <c r="AA17" i="1"/>
  <c r="X17" i="1"/>
  <c r="W17" i="1"/>
  <c r="T17" i="1"/>
  <c r="S17" i="1"/>
  <c r="J17" i="1"/>
  <c r="U17" i="1" s="1"/>
  <c r="AA16" i="1"/>
  <c r="X16" i="1"/>
  <c r="W16" i="1"/>
  <c r="T16" i="1"/>
  <c r="S16" i="1"/>
  <c r="J16" i="1"/>
  <c r="U16" i="1" s="1"/>
  <c r="AA15" i="1"/>
  <c r="X15" i="1"/>
  <c r="W15" i="1"/>
  <c r="T15" i="1"/>
  <c r="S15" i="1"/>
  <c r="J15" i="1"/>
  <c r="U15" i="1" s="1"/>
  <c r="AA14" i="1"/>
  <c r="X14" i="1"/>
  <c r="W14" i="1"/>
  <c r="T14" i="1"/>
  <c r="S14" i="1"/>
  <c r="J14" i="1"/>
  <c r="U14" i="1" s="1"/>
  <c r="AA13" i="1"/>
  <c r="X13" i="1"/>
  <c r="W13" i="1"/>
  <c r="T13" i="1"/>
  <c r="S13" i="1"/>
  <c r="J13" i="1"/>
  <c r="U13" i="1" s="1"/>
  <c r="AA12" i="1"/>
  <c r="X12" i="1"/>
  <c r="W12" i="1"/>
  <c r="T12" i="1"/>
  <c r="S12" i="1"/>
  <c r="J12" i="1"/>
  <c r="U12" i="1" s="1"/>
  <c r="AA11" i="1"/>
  <c r="X11" i="1"/>
  <c r="W11" i="1"/>
  <c r="T11" i="1"/>
  <c r="S11" i="1"/>
  <c r="J11" i="1"/>
  <c r="U11" i="1" s="1"/>
  <c r="AA10" i="1"/>
  <c r="X10" i="1"/>
  <c r="W10" i="1"/>
  <c r="T10" i="1"/>
  <c r="S10" i="1"/>
  <c r="J10" i="1"/>
  <c r="U10" i="1" s="1"/>
  <c r="AA9" i="1"/>
  <c r="X9" i="1"/>
  <c r="W9" i="1"/>
  <c r="T9" i="1"/>
  <c r="S9" i="1"/>
  <c r="J9" i="1"/>
  <c r="U9" i="1" s="1"/>
  <c r="AA8" i="1"/>
  <c r="X8" i="1"/>
  <c r="W8" i="1"/>
  <c r="T8" i="1"/>
  <c r="S8" i="1"/>
  <c r="J8" i="1"/>
  <c r="U8" i="1" s="1"/>
  <c r="AA7" i="1"/>
  <c r="X7" i="1"/>
  <c r="W7" i="1"/>
  <c r="T7" i="1"/>
  <c r="S7" i="1"/>
  <c r="J7" i="1"/>
  <c r="U7" i="1" s="1"/>
  <c r="AA6" i="1"/>
  <c r="X6" i="1"/>
  <c r="W6" i="1"/>
  <c r="T6" i="1"/>
  <c r="S6" i="1"/>
  <c r="J6" i="1"/>
  <c r="U6" i="1" s="1"/>
  <c r="AA5" i="1"/>
  <c r="X5" i="1"/>
  <c r="W5" i="1"/>
  <c r="T5" i="1"/>
  <c r="S5" i="1"/>
  <c r="J5" i="1"/>
  <c r="U5" i="1" s="1"/>
  <c r="AA4" i="1"/>
  <c r="X4" i="1"/>
  <c r="W4" i="1"/>
  <c r="T4" i="1"/>
  <c r="S4" i="1"/>
  <c r="J4" i="1"/>
  <c r="U4" i="1" s="1"/>
  <c r="AA3" i="1"/>
  <c r="X3" i="1"/>
  <c r="W3" i="1"/>
  <c r="T3" i="1"/>
  <c r="S3" i="1"/>
  <c r="J3" i="1"/>
  <c r="U3" i="1" s="1"/>
  <c r="AA2" i="1"/>
  <c r="X2" i="1"/>
  <c r="W2" i="1"/>
  <c r="U2" i="1"/>
  <c r="T2" i="1"/>
  <c r="V2" i="1" s="1"/>
  <c r="S2" i="1"/>
  <c r="X34" i="1" l="1"/>
  <c r="V18" i="1"/>
  <c r="V16" i="1"/>
  <c r="V20" i="1"/>
  <c r="V22" i="1"/>
  <c r="V24" i="1"/>
  <c r="V26" i="1"/>
  <c r="V32" i="1"/>
  <c r="V14" i="1"/>
  <c r="V8" i="1"/>
  <c r="V10" i="1"/>
  <c r="V12" i="1"/>
  <c r="V4" i="1"/>
  <c r="V6" i="1"/>
  <c r="J34" i="1"/>
  <c r="U34" i="1" s="1"/>
  <c r="K35" i="1"/>
  <c r="W34" i="1"/>
  <c r="V3" i="1"/>
  <c r="V9" i="1"/>
  <c r="V15" i="1"/>
  <c r="V17" i="1"/>
  <c r="V19" i="1"/>
  <c r="V21" i="1"/>
  <c r="V23" i="1"/>
  <c r="V25" i="1"/>
  <c r="V27" i="1"/>
  <c r="V5" i="1"/>
  <c r="V7" i="1"/>
  <c r="V11" i="1"/>
  <c r="V13" i="1"/>
  <c r="S34" i="1"/>
  <c r="T34" i="1"/>
  <c r="V34" i="1" l="1"/>
</calcChain>
</file>

<file path=xl/sharedStrings.xml><?xml version="1.0" encoding="utf-8"?>
<sst xmlns="http://schemas.openxmlformats.org/spreadsheetml/2006/main" count="104" uniqueCount="98">
  <si>
    <t>Player</t>
  </si>
  <si>
    <t>G</t>
  </si>
  <si>
    <t>AB</t>
  </si>
  <si>
    <t>R</t>
  </si>
  <si>
    <t>H</t>
  </si>
  <si>
    <t>RBI</t>
  </si>
  <si>
    <t>D</t>
  </si>
  <si>
    <t>T</t>
  </si>
  <si>
    <t>HR</t>
  </si>
  <si>
    <t>TB</t>
  </si>
  <si>
    <t>SB</t>
  </si>
  <si>
    <t>CS</t>
  </si>
  <si>
    <t>BB</t>
  </si>
  <si>
    <t>K</t>
  </si>
  <si>
    <t>GDP</t>
  </si>
  <si>
    <t>SAC</t>
  </si>
  <si>
    <t>SF</t>
  </si>
  <si>
    <t>E</t>
  </si>
  <si>
    <t>AVG</t>
  </si>
  <si>
    <t>OBP</t>
  </si>
  <si>
    <t>SLG</t>
  </si>
  <si>
    <t>OPS</t>
  </si>
  <si>
    <t>RuPro</t>
  </si>
  <si>
    <t>PAPP</t>
  </si>
  <si>
    <t>Eligble AB</t>
  </si>
  <si>
    <t>AB Left</t>
  </si>
  <si>
    <t>All Pitchers</t>
  </si>
  <si>
    <t>TEAM TOTALS</t>
  </si>
  <si>
    <t>NAME</t>
  </si>
  <si>
    <t>IP</t>
  </si>
  <si>
    <t>ER</t>
  </si>
  <si>
    <t>APP</t>
  </si>
  <si>
    <t>GS</t>
  </si>
  <si>
    <t>CG</t>
  </si>
  <si>
    <t>SHO</t>
  </si>
  <si>
    <t>W</t>
  </si>
  <si>
    <t>L</t>
  </si>
  <si>
    <t>W/L %</t>
  </si>
  <si>
    <t>SV</t>
  </si>
  <si>
    <t>BS</t>
  </si>
  <si>
    <t>ERA</t>
  </si>
  <si>
    <t>WHIP</t>
  </si>
  <si>
    <t>HR %</t>
  </si>
  <si>
    <t>Eligble IP</t>
  </si>
  <si>
    <t>IP Left</t>
  </si>
  <si>
    <t>Clint Barmes</t>
  </si>
  <si>
    <t>Peter Bourjos</t>
  </si>
  <si>
    <t>Ryan Braun</t>
  </si>
  <si>
    <t>Zack Cozart</t>
  </si>
  <si>
    <t>John Danks</t>
  </si>
  <si>
    <t>Matt Den Dekker</t>
  </si>
  <si>
    <t>Lucas Duda</t>
  </si>
  <si>
    <t>Jake Elmore</t>
  </si>
  <si>
    <t>Nick Franklin</t>
  </si>
  <si>
    <t>Freddy Galvis</t>
  </si>
  <si>
    <t>Adonis Garcia</t>
  </si>
  <si>
    <t>Dustin Garneau</t>
  </si>
  <si>
    <t>Scooter Gennett</t>
  </si>
  <si>
    <t>Micah Johnson</t>
  </si>
  <si>
    <t xml:space="preserve">Don Kelly </t>
  </si>
  <si>
    <t>Brett Lawrie</t>
  </si>
  <si>
    <t>Casey McGehee</t>
  </si>
  <si>
    <t>Miguel Montero</t>
  </si>
  <si>
    <t>Mike Napoli</t>
  </si>
  <si>
    <t>Wil Nieves</t>
  </si>
  <si>
    <t>Paulo Orlando</t>
  </si>
  <si>
    <t>Marcel Ozuna</t>
  </si>
  <si>
    <t>Jordan Pacheco</t>
  </si>
  <si>
    <t>Joc Pederson</t>
  </si>
  <si>
    <t>Cliff Pennington</t>
  </si>
  <si>
    <t>Daniel Robertson</t>
  </si>
  <si>
    <t>Andrew Romine</t>
  </si>
  <si>
    <t>Corey Seager</t>
  </si>
  <si>
    <t>Yangervis Solarte</t>
  </si>
  <si>
    <t>Shane Victorino</t>
  </si>
  <si>
    <t>Scott Atchison</t>
  </si>
  <si>
    <t>Cam Bedrosian</t>
  </si>
  <si>
    <t>Mike Bolsinger</t>
  </si>
  <si>
    <t xml:space="preserve">AJ Burnett </t>
  </si>
  <si>
    <t>Steve Cishek</t>
  </si>
  <si>
    <t>Tim Cooney</t>
  </si>
  <si>
    <t>Anthony Desclafani</t>
  </si>
  <si>
    <t>Josh Edgin</t>
  </si>
  <si>
    <t>Miguel Gonzalez</t>
  </si>
  <si>
    <t>Andrew Heaney</t>
  </si>
  <si>
    <t>TJ House</t>
  </si>
  <si>
    <t xml:space="preserve">John Lamb </t>
  </si>
  <si>
    <t>Michael Lorenzen</t>
  </si>
  <si>
    <t>Jeff Manship</t>
  </si>
  <si>
    <t>Aaron Nola</t>
  </si>
  <si>
    <t>Daniel Norris</t>
  </si>
  <si>
    <t>Craig Stammen</t>
  </si>
  <si>
    <t>Huston Street</t>
  </si>
  <si>
    <t>Ryan Webb</t>
  </si>
  <si>
    <t>Steven Wright</t>
  </si>
  <si>
    <t>Tommy Kahnle</t>
  </si>
  <si>
    <t>Vic Black</t>
  </si>
  <si>
    <t>Darin Downs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</si>
</sst>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0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56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0" borderId="1" xfId="0" applyFont="1" applyFill="1" applyBorder="1"/>
    <xf numFmtId="0" fontId="0" fillId="0" borderId="1" xfId="0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7" fillId="0" borderId="0" xfId="0" applyFont="1" applyFill="1"/>
    <xf numFmtId="0" fontId="4" fillId="0" borderId="0" xfId="0" applyFont="1" applyFill="1"/>
    <xf numFmtId="0" fontId="7" fillId="0" borderId="0" xfId="0" applyFont="1"/>
    <xf numFmtId="0" fontId="4" fillId="0" borderId="0" xfId="0" applyFont="1" applyFill="1" applyBorder="1"/>
    <xf numFmtId="0" fontId="1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2" fontId="5" fillId="0" borderId="1" xfId="0" applyNumberFormat="1" applyFont="1" applyFill="1" applyBorder="1" applyAlignment="1">
      <alignment horizontal="center"/>
    </xf>
    <xf numFmtId="9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49" fontId="5" fillId="0" borderId="1" xfId="0" applyNumberFormat="1" applyFont="1" applyFill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0" fontId="1" fillId="2" borderId="1" xfId="1" applyFont="1" applyFill="1" applyBorder="1" applyAlignment="1">
      <alignment horizontal="left"/>
    </xf>
    <xf numFmtId="0" fontId="2" fillId="2" borderId="1" xfId="1" applyFont="1" applyFill="1" applyBorder="1" applyAlignment="1">
      <alignment horizontal="right"/>
    </xf>
    <xf numFmtId="0" fontId="1" fillId="2" borderId="1" xfId="1" applyFont="1" applyFill="1" applyBorder="1" applyAlignment="1">
      <alignment horizontal="right"/>
    </xf>
    <xf numFmtId="164" fontId="2" fillId="2" borderId="1" xfId="1" applyNumberFormat="1" applyFont="1" applyFill="1" applyBorder="1" applyAlignment="1">
      <alignment horizontal="right"/>
    </xf>
    <xf numFmtId="0" fontId="4" fillId="0" borderId="0" xfId="1" applyFont="1" applyFill="1"/>
    <xf numFmtId="0" fontId="4" fillId="0" borderId="0" xfId="1" applyFill="1"/>
    <xf numFmtId="0" fontId="4" fillId="0" borderId="1" xfId="1" applyFont="1" applyFill="1" applyBorder="1" applyAlignment="1">
      <alignment horizontal="left"/>
    </xf>
    <xf numFmtId="0" fontId="5" fillId="0" borderId="1" xfId="1" applyFont="1" applyFill="1" applyBorder="1" applyAlignment="1">
      <alignment horizontal="right"/>
    </xf>
    <xf numFmtId="0" fontId="4" fillId="0" borderId="1" xfId="1" applyFont="1" applyFill="1" applyBorder="1" applyAlignment="1">
      <alignment horizontal="right"/>
    </xf>
    <xf numFmtId="164" fontId="5" fillId="0" borderId="1" xfId="1" applyNumberFormat="1" applyFont="1" applyFill="1" applyBorder="1" applyAlignment="1">
      <alignment horizontal="right"/>
    </xf>
    <xf numFmtId="2" fontId="5" fillId="0" borderId="1" xfId="1" applyNumberFormat="1" applyFont="1" applyFill="1" applyBorder="1" applyAlignment="1">
      <alignment horizontal="right"/>
    </xf>
    <xf numFmtId="0" fontId="4" fillId="0" borderId="0" xfId="1"/>
    <xf numFmtId="4" fontId="1" fillId="2" borderId="1" xfId="1" applyNumberFormat="1" applyFont="1" applyFill="1" applyBorder="1" applyAlignment="1">
      <alignment horizontal="left"/>
    </xf>
    <xf numFmtId="2" fontId="5" fillId="2" borderId="1" xfId="1" applyNumberFormat="1" applyFont="1" applyFill="1" applyBorder="1" applyAlignment="1">
      <alignment horizontal="right"/>
    </xf>
    <xf numFmtId="1" fontId="4" fillId="2" borderId="1" xfId="1" applyNumberFormat="1" applyFont="1" applyFill="1" applyBorder="1" applyAlignment="1">
      <alignment horizontal="right"/>
    </xf>
    <xf numFmtId="1" fontId="5" fillId="2" borderId="1" xfId="1" applyNumberFormat="1" applyFont="1" applyFill="1" applyBorder="1" applyAlignment="1">
      <alignment horizontal="right"/>
    </xf>
    <xf numFmtId="164" fontId="5" fillId="2" borderId="1" xfId="1" applyNumberFormat="1" applyFont="1" applyFill="1" applyBorder="1" applyAlignment="1">
      <alignment horizontal="right"/>
    </xf>
    <xf numFmtId="0" fontId="2" fillId="0" borderId="1" xfId="1" applyFont="1" applyFill="1" applyBorder="1" applyAlignment="1">
      <alignment horizontal="left"/>
    </xf>
    <xf numFmtId="0" fontId="4" fillId="0" borderId="0" xfId="1" applyFont="1"/>
    <xf numFmtId="164" fontId="4" fillId="0" borderId="0" xfId="1" applyNumberFormat="1"/>
    <xf numFmtId="0" fontId="0" fillId="0" borderId="0" xfId="0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0" fontId="4" fillId="0" borderId="0" xfId="1" applyAlignment="1">
      <alignment horizontal="left"/>
    </xf>
    <xf numFmtId="0" fontId="4" fillId="0" borderId="0" xfId="1" quotePrefix="1" applyAlignment="1">
      <alignment horizontal="left"/>
    </xf>
    <xf numFmtId="0" fontId="4" fillId="3" borderId="1" xfId="1" applyFont="1" applyFill="1" applyBorder="1" applyAlignment="1">
      <alignment horizontal="left"/>
    </xf>
    <xf numFmtId="0" fontId="4" fillId="3" borderId="3" xfId="1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zoomScaleNormal="100" workbookViewId="0">
      <selection activeCell="N8" sqref="N8"/>
    </sheetView>
  </sheetViews>
  <sheetFormatPr defaultRowHeight="12.75" x14ac:dyDescent="0.2"/>
  <cols>
    <col min="1" max="1" width="18.7109375" customWidth="1"/>
    <col min="2" max="2" width="6.7109375" customWidth="1"/>
    <col min="3" max="3" width="6.7109375" style="24" customWidth="1"/>
    <col min="4" max="4" width="6.7109375" customWidth="1"/>
    <col min="5" max="5" width="6.7109375" style="24" customWidth="1"/>
    <col min="6" max="6" width="6.7109375" customWidth="1"/>
    <col min="7" max="9" width="4.7109375" style="25" customWidth="1"/>
    <col min="10" max="10" width="6.7109375" style="24" customWidth="1"/>
    <col min="11" max="11" width="5.7109375" customWidth="1"/>
    <col min="12" max="12" width="4.7109375" customWidth="1"/>
    <col min="13" max="14" width="5.7109375" customWidth="1"/>
    <col min="15" max="18" width="4.7109375" customWidth="1"/>
    <col min="19" max="22" width="6.7109375" style="24" customWidth="1"/>
    <col min="23" max="23" width="5.7109375" style="24" customWidth="1"/>
    <col min="24" max="24" width="5.7109375" style="26" customWidth="1"/>
    <col min="26" max="26" width="10.140625" customWidth="1"/>
  </cols>
  <sheetData>
    <row r="1" spans="1:27" x14ac:dyDescent="0.2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2" t="s">
        <v>5</v>
      </c>
      <c r="G1" s="4" t="s">
        <v>6</v>
      </c>
      <c r="H1" s="4" t="s">
        <v>7</v>
      </c>
      <c r="I1" s="4" t="s">
        <v>8</v>
      </c>
      <c r="J1" s="3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Z1" s="5" t="s">
        <v>24</v>
      </c>
      <c r="AA1" s="5" t="s">
        <v>25</v>
      </c>
    </row>
    <row r="2" spans="1:27" x14ac:dyDescent="0.2">
      <c r="A2" s="6" t="s">
        <v>45</v>
      </c>
      <c r="B2" s="7">
        <v>0</v>
      </c>
      <c r="C2" s="8">
        <v>0</v>
      </c>
      <c r="D2" s="7">
        <v>0</v>
      </c>
      <c r="E2" s="8">
        <v>0</v>
      </c>
      <c r="F2" s="7">
        <v>0</v>
      </c>
      <c r="G2" s="9">
        <v>0</v>
      </c>
      <c r="H2" s="9">
        <v>0</v>
      </c>
      <c r="I2" s="9">
        <v>0</v>
      </c>
      <c r="J2" s="8">
        <v>0</v>
      </c>
      <c r="K2" s="7">
        <v>0</v>
      </c>
      <c r="L2" s="7">
        <v>0</v>
      </c>
      <c r="M2" s="7">
        <v>0</v>
      </c>
      <c r="N2" s="7">
        <v>0</v>
      </c>
      <c r="O2" s="7">
        <v>0</v>
      </c>
      <c r="P2" s="7">
        <v>0</v>
      </c>
      <c r="Q2" s="7">
        <v>0</v>
      </c>
      <c r="R2" s="7">
        <v>0</v>
      </c>
      <c r="S2" s="10" t="e">
        <f>SUM(E2/C2)</f>
        <v>#DIV/0!</v>
      </c>
      <c r="T2" s="10" t="e">
        <f>SUM((E2+M2)/(C2+M2+Q2))</f>
        <v>#DIV/0!</v>
      </c>
      <c r="U2" s="10" t="e">
        <f>SUM(J2/C2)</f>
        <v>#DIV/0!</v>
      </c>
      <c r="V2" s="10" t="e">
        <f>SUM(T2+U2)</f>
        <v>#DIV/0!</v>
      </c>
      <c r="W2" s="11">
        <f>SUM(D2+F2-I2)</f>
        <v>0</v>
      </c>
      <c r="X2" s="11">
        <f>SUM(C2+M2+P2+Q2)</f>
        <v>0</v>
      </c>
      <c r="Y2" s="12"/>
      <c r="Z2" s="12">
        <v>92</v>
      </c>
      <c r="AA2" s="12">
        <f t="shared" ref="AA2:AA8" si="0">Z2-C2</f>
        <v>92</v>
      </c>
    </row>
    <row r="3" spans="1:27" x14ac:dyDescent="0.2">
      <c r="A3" s="6" t="s">
        <v>46</v>
      </c>
      <c r="B3" s="7">
        <v>4</v>
      </c>
      <c r="C3" s="8">
        <v>4</v>
      </c>
      <c r="D3" s="7">
        <v>0</v>
      </c>
      <c r="E3" s="8">
        <v>0</v>
      </c>
      <c r="F3" s="7">
        <v>0</v>
      </c>
      <c r="G3" s="9">
        <v>0</v>
      </c>
      <c r="H3" s="9">
        <v>0</v>
      </c>
      <c r="I3" s="9">
        <v>0</v>
      </c>
      <c r="J3" s="8">
        <f t="shared" ref="J3:J32" si="1">SUM(E3+G3+(H3*2)+(I3*3))</f>
        <v>0</v>
      </c>
      <c r="K3" s="7">
        <v>0</v>
      </c>
      <c r="L3" s="7">
        <v>0</v>
      </c>
      <c r="M3" s="7">
        <v>0</v>
      </c>
      <c r="N3" s="7">
        <v>2</v>
      </c>
      <c r="O3" s="7">
        <v>0</v>
      </c>
      <c r="P3" s="7">
        <v>0</v>
      </c>
      <c r="Q3" s="7">
        <v>0</v>
      </c>
      <c r="R3" s="7">
        <v>0</v>
      </c>
      <c r="S3" s="10">
        <f>E3/C3</f>
        <v>0</v>
      </c>
      <c r="T3" s="10">
        <f>(E3+M3)/(C3+P3+Q3+M3)</f>
        <v>0</v>
      </c>
      <c r="U3" s="10">
        <f>J3/C3</f>
        <v>0</v>
      </c>
      <c r="V3" s="10">
        <f>T3+U3</f>
        <v>0</v>
      </c>
      <c r="W3" s="11">
        <f>SUM(D3+F3-I3)</f>
        <v>0</v>
      </c>
      <c r="X3" s="11">
        <f>SUM(C3+M3+P3+Q3)</f>
        <v>4</v>
      </c>
      <c r="Y3" s="12"/>
      <c r="Z3" s="12">
        <v>238</v>
      </c>
      <c r="AA3" s="12">
        <f t="shared" si="0"/>
        <v>234</v>
      </c>
    </row>
    <row r="4" spans="1:27" x14ac:dyDescent="0.2">
      <c r="A4" s="6" t="s">
        <v>47</v>
      </c>
      <c r="B4" s="7">
        <v>121</v>
      </c>
      <c r="C4" s="8">
        <v>414</v>
      </c>
      <c r="D4" s="7">
        <v>60</v>
      </c>
      <c r="E4" s="8">
        <v>108</v>
      </c>
      <c r="F4" s="7">
        <v>59</v>
      </c>
      <c r="G4" s="9">
        <v>24</v>
      </c>
      <c r="H4" s="9">
        <v>2</v>
      </c>
      <c r="I4" s="9">
        <v>16</v>
      </c>
      <c r="J4" s="8">
        <f t="shared" si="1"/>
        <v>184</v>
      </c>
      <c r="K4" s="7">
        <v>11</v>
      </c>
      <c r="L4" s="7">
        <v>4</v>
      </c>
      <c r="M4" s="7">
        <v>53</v>
      </c>
      <c r="N4" s="7">
        <v>86</v>
      </c>
      <c r="O4" s="7">
        <v>14</v>
      </c>
      <c r="P4" s="7">
        <v>0</v>
      </c>
      <c r="Q4" s="7">
        <v>1</v>
      </c>
      <c r="R4" s="7">
        <v>2</v>
      </c>
      <c r="S4" s="10">
        <f>SUM(E4/C4)</f>
        <v>0.2608695652173913</v>
      </c>
      <c r="T4" s="10">
        <f>SUM((E4+M4)/(C4+M4+Q4))</f>
        <v>0.34401709401709402</v>
      </c>
      <c r="U4" s="10">
        <f>SUM(J4/C4)</f>
        <v>0.44444444444444442</v>
      </c>
      <c r="V4" s="10">
        <f>SUM(T4+U4)</f>
        <v>0.78846153846153844</v>
      </c>
      <c r="W4" s="11">
        <f>SUM(D4+F4-I4)</f>
        <v>103</v>
      </c>
      <c r="X4" s="11">
        <f>SUM(C4+M4+P4+Q4)</f>
        <v>468</v>
      </c>
      <c r="Y4" s="12"/>
      <c r="Z4" s="12">
        <v>455</v>
      </c>
      <c r="AA4" s="12">
        <f t="shared" si="0"/>
        <v>41</v>
      </c>
    </row>
    <row r="5" spans="1:27" x14ac:dyDescent="0.2">
      <c r="A5" s="6" t="s">
        <v>48</v>
      </c>
      <c r="B5" s="7">
        <v>69</v>
      </c>
      <c r="C5" s="8">
        <v>178</v>
      </c>
      <c r="D5" s="7">
        <v>18</v>
      </c>
      <c r="E5" s="8">
        <v>45</v>
      </c>
      <c r="F5" s="7">
        <v>31</v>
      </c>
      <c r="G5" s="9">
        <v>10</v>
      </c>
      <c r="H5" s="9">
        <v>0</v>
      </c>
      <c r="I5" s="9">
        <v>11</v>
      </c>
      <c r="J5" s="8">
        <f t="shared" si="1"/>
        <v>88</v>
      </c>
      <c r="K5" s="7">
        <v>1</v>
      </c>
      <c r="L5" s="7">
        <v>3</v>
      </c>
      <c r="M5" s="7">
        <v>7</v>
      </c>
      <c r="N5" s="7">
        <v>29</v>
      </c>
      <c r="O5" s="7">
        <v>2</v>
      </c>
      <c r="P5" s="7">
        <v>0</v>
      </c>
      <c r="Q5" s="7">
        <v>2</v>
      </c>
      <c r="R5" s="7">
        <v>2</v>
      </c>
      <c r="S5" s="10">
        <f>E5/C5</f>
        <v>0.25280898876404495</v>
      </c>
      <c r="T5" s="10">
        <f>(E5+M5)/(C5+M5+P5+Q5)</f>
        <v>0.27807486631016043</v>
      </c>
      <c r="U5" s="10">
        <f>J5/C5</f>
        <v>0.4943820224719101</v>
      </c>
      <c r="V5" s="10">
        <f>T5+U5</f>
        <v>0.77245688878207053</v>
      </c>
      <c r="W5" s="11">
        <f>SUM(D5+F5-I5)</f>
        <v>38</v>
      </c>
      <c r="X5" s="11">
        <f>SUM(C5+M5+P5+Q5)</f>
        <v>187</v>
      </c>
      <c r="Y5" s="12"/>
      <c r="Z5" s="12">
        <v>175</v>
      </c>
      <c r="AA5" s="12">
        <f t="shared" si="0"/>
        <v>-3</v>
      </c>
    </row>
    <row r="6" spans="1:27" x14ac:dyDescent="0.2">
      <c r="A6" s="6" t="s">
        <v>49</v>
      </c>
      <c r="B6" s="7">
        <v>0</v>
      </c>
      <c r="C6" s="8">
        <v>0</v>
      </c>
      <c r="D6" s="7">
        <v>0</v>
      </c>
      <c r="E6" s="8">
        <v>0</v>
      </c>
      <c r="F6" s="7">
        <v>0</v>
      </c>
      <c r="G6" s="9">
        <v>0</v>
      </c>
      <c r="H6" s="9">
        <v>0</v>
      </c>
      <c r="I6" s="9">
        <v>0</v>
      </c>
      <c r="J6" s="8">
        <f t="shared" si="1"/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10" t="e">
        <f t="shared" ref="S6:S13" si="2">SUM(E6/C6)</f>
        <v>#DIV/0!</v>
      </c>
      <c r="T6" s="10" t="e">
        <f t="shared" ref="T6:T13" si="3">SUM((E6+M6)/(C6+M6+Q6))</f>
        <v>#DIV/0!</v>
      </c>
      <c r="U6" s="10" t="e">
        <f t="shared" ref="U6:U13" si="4">SUM(J6/C6)</f>
        <v>#DIV/0!</v>
      </c>
      <c r="V6" s="10" t="e">
        <f t="shared" ref="V6:V32" si="5">SUM(T6+U6)</f>
        <v>#DIV/0!</v>
      </c>
      <c r="W6" s="11">
        <f t="shared" ref="W6:W32" si="6">SUM(D6+F6-I6)</f>
        <v>0</v>
      </c>
      <c r="X6" s="11">
        <f t="shared" ref="X6:X32" si="7">SUM(C6+M6+P6+Q6)</f>
        <v>0</v>
      </c>
      <c r="Y6" s="12"/>
      <c r="Z6" s="12">
        <v>106</v>
      </c>
      <c r="AA6" s="12">
        <f t="shared" si="0"/>
        <v>106</v>
      </c>
    </row>
    <row r="7" spans="1:27" s="15" customFormat="1" x14ac:dyDescent="0.2">
      <c r="A7" s="6" t="s">
        <v>50</v>
      </c>
      <c r="B7" s="7">
        <v>49</v>
      </c>
      <c r="C7" s="8">
        <v>86</v>
      </c>
      <c r="D7" s="7">
        <v>12</v>
      </c>
      <c r="E7" s="8">
        <v>16</v>
      </c>
      <c r="F7" s="7">
        <v>16</v>
      </c>
      <c r="G7" s="9">
        <v>2</v>
      </c>
      <c r="H7" s="9">
        <v>1</v>
      </c>
      <c r="I7" s="9">
        <v>7</v>
      </c>
      <c r="J7" s="8">
        <f t="shared" si="1"/>
        <v>41</v>
      </c>
      <c r="K7" s="7">
        <v>0</v>
      </c>
      <c r="L7" s="7">
        <v>0</v>
      </c>
      <c r="M7" s="7">
        <v>1</v>
      </c>
      <c r="N7" s="7">
        <v>18</v>
      </c>
      <c r="O7" s="7">
        <v>5</v>
      </c>
      <c r="P7" s="7">
        <v>0</v>
      </c>
      <c r="Q7" s="7">
        <v>0</v>
      </c>
      <c r="R7" s="7">
        <v>1</v>
      </c>
      <c r="S7" s="10">
        <f t="shared" si="2"/>
        <v>0.18604651162790697</v>
      </c>
      <c r="T7" s="10">
        <f t="shared" si="3"/>
        <v>0.19540229885057472</v>
      </c>
      <c r="U7" s="10">
        <f t="shared" si="4"/>
        <v>0.47674418604651164</v>
      </c>
      <c r="V7" s="10">
        <f t="shared" si="5"/>
        <v>0.67214648489708639</v>
      </c>
      <c r="W7" s="11">
        <f t="shared" si="6"/>
        <v>21</v>
      </c>
      <c r="X7" s="11">
        <f t="shared" si="7"/>
        <v>87</v>
      </c>
      <c r="Y7" s="13"/>
      <c r="Z7" s="14">
        <v>89</v>
      </c>
      <c r="AA7" s="14">
        <f t="shared" si="0"/>
        <v>3</v>
      </c>
    </row>
    <row r="8" spans="1:27" s="15" customFormat="1" x14ac:dyDescent="0.2">
      <c r="A8" s="6" t="s">
        <v>51</v>
      </c>
      <c r="B8" s="7">
        <v>114</v>
      </c>
      <c r="C8" s="8">
        <v>355</v>
      </c>
      <c r="D8" s="7">
        <v>56</v>
      </c>
      <c r="E8" s="8">
        <v>89</v>
      </c>
      <c r="F8" s="7">
        <v>63</v>
      </c>
      <c r="G8" s="9">
        <v>19</v>
      </c>
      <c r="H8" s="9">
        <v>2</v>
      </c>
      <c r="I8" s="9">
        <v>23</v>
      </c>
      <c r="J8" s="8">
        <f t="shared" si="1"/>
        <v>181</v>
      </c>
      <c r="K8" s="7">
        <v>0</v>
      </c>
      <c r="L8" s="7">
        <v>0</v>
      </c>
      <c r="M8" s="7">
        <v>52</v>
      </c>
      <c r="N8" s="7">
        <v>80</v>
      </c>
      <c r="O8" s="7">
        <v>10</v>
      </c>
      <c r="P8" s="7">
        <v>0</v>
      </c>
      <c r="Q8" s="7">
        <v>1</v>
      </c>
      <c r="R8" s="7">
        <v>3</v>
      </c>
      <c r="S8" s="10">
        <f t="shared" si="2"/>
        <v>0.25070422535211268</v>
      </c>
      <c r="T8" s="10">
        <f t="shared" si="3"/>
        <v>0.34558823529411764</v>
      </c>
      <c r="U8" s="10">
        <f t="shared" si="4"/>
        <v>0.50985915492957745</v>
      </c>
      <c r="V8" s="10">
        <f t="shared" si="5"/>
        <v>0.85544739022369509</v>
      </c>
      <c r="W8" s="11">
        <f t="shared" si="6"/>
        <v>96</v>
      </c>
      <c r="X8" s="11">
        <f t="shared" si="7"/>
        <v>408</v>
      </c>
      <c r="Y8" s="12"/>
      <c r="Z8" s="12">
        <v>463</v>
      </c>
      <c r="AA8" s="12">
        <f t="shared" si="0"/>
        <v>108</v>
      </c>
    </row>
    <row r="9" spans="1:27" x14ac:dyDescent="0.2">
      <c r="A9" s="6" t="s">
        <v>52</v>
      </c>
      <c r="B9" s="7">
        <v>4</v>
      </c>
      <c r="C9" s="8">
        <v>11</v>
      </c>
      <c r="D9" s="7">
        <v>0</v>
      </c>
      <c r="E9" s="8">
        <v>2</v>
      </c>
      <c r="F9" s="7">
        <v>1</v>
      </c>
      <c r="G9" s="9">
        <v>0</v>
      </c>
      <c r="H9" s="9">
        <v>0</v>
      </c>
      <c r="I9" s="9">
        <v>0</v>
      </c>
      <c r="J9" s="8">
        <f t="shared" si="1"/>
        <v>2</v>
      </c>
      <c r="K9" s="7">
        <v>0</v>
      </c>
      <c r="L9" s="7">
        <v>0</v>
      </c>
      <c r="M9" s="7">
        <v>0</v>
      </c>
      <c r="N9" s="7">
        <v>1</v>
      </c>
      <c r="O9" s="7">
        <v>1</v>
      </c>
      <c r="P9" s="7">
        <v>0</v>
      </c>
      <c r="Q9" s="7">
        <v>0</v>
      </c>
      <c r="R9" s="7">
        <v>0</v>
      </c>
      <c r="S9" s="10">
        <f t="shared" si="2"/>
        <v>0.18181818181818182</v>
      </c>
      <c r="T9" s="10">
        <f t="shared" si="3"/>
        <v>0.18181818181818182</v>
      </c>
      <c r="U9" s="10">
        <f t="shared" si="4"/>
        <v>0.18181818181818182</v>
      </c>
      <c r="V9" s="10">
        <f t="shared" si="5"/>
        <v>0.36363636363636365</v>
      </c>
      <c r="W9" s="11">
        <f t="shared" si="6"/>
        <v>1</v>
      </c>
      <c r="X9" s="11">
        <f t="shared" si="7"/>
        <v>11</v>
      </c>
      <c r="Y9" s="12"/>
      <c r="Z9" s="16">
        <v>127</v>
      </c>
      <c r="AA9" s="16">
        <f t="shared" ref="AA9:AA22" si="8">Z9-C9</f>
        <v>116</v>
      </c>
    </row>
    <row r="10" spans="1:27" x14ac:dyDescent="0.2">
      <c r="A10" s="6" t="s">
        <v>53</v>
      </c>
      <c r="B10" s="7">
        <v>0</v>
      </c>
      <c r="C10" s="8">
        <v>0</v>
      </c>
      <c r="D10" s="7">
        <v>0</v>
      </c>
      <c r="E10" s="8">
        <v>0</v>
      </c>
      <c r="F10" s="7">
        <v>0</v>
      </c>
      <c r="G10" s="9">
        <v>0</v>
      </c>
      <c r="H10" s="9">
        <v>0</v>
      </c>
      <c r="I10" s="9">
        <v>0</v>
      </c>
      <c r="J10" s="8">
        <f t="shared" si="1"/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10" t="e">
        <f t="shared" si="2"/>
        <v>#DIV/0!</v>
      </c>
      <c r="T10" s="10" t="e">
        <f t="shared" si="3"/>
        <v>#DIV/0!</v>
      </c>
      <c r="U10" s="10" t="e">
        <f t="shared" si="4"/>
        <v>#DIV/0!</v>
      </c>
      <c r="V10" s="10" t="e">
        <f t="shared" si="5"/>
        <v>#DIV/0!</v>
      </c>
      <c r="W10" s="11">
        <f t="shared" si="6"/>
        <v>0</v>
      </c>
      <c r="X10" s="11">
        <f t="shared" si="7"/>
        <v>0</v>
      </c>
      <c r="Y10" s="12"/>
      <c r="Z10" s="16">
        <v>91</v>
      </c>
      <c r="AA10" s="16">
        <f t="shared" si="8"/>
        <v>91</v>
      </c>
    </row>
    <row r="11" spans="1:27" s="15" customFormat="1" x14ac:dyDescent="0.2">
      <c r="A11" s="6" t="s">
        <v>54</v>
      </c>
      <c r="B11" s="7">
        <v>13</v>
      </c>
      <c r="C11" s="8">
        <v>8</v>
      </c>
      <c r="D11" s="7">
        <v>2</v>
      </c>
      <c r="E11" s="8">
        <v>3</v>
      </c>
      <c r="F11" s="7">
        <v>2</v>
      </c>
      <c r="G11" s="9">
        <v>0</v>
      </c>
      <c r="H11" s="9">
        <v>0</v>
      </c>
      <c r="I11" s="9">
        <v>0</v>
      </c>
      <c r="J11" s="8">
        <f t="shared" si="1"/>
        <v>3</v>
      </c>
      <c r="K11" s="7">
        <v>1</v>
      </c>
      <c r="L11" s="7">
        <v>0</v>
      </c>
      <c r="M11" s="7">
        <v>0</v>
      </c>
      <c r="N11" s="7">
        <v>1</v>
      </c>
      <c r="O11" s="7">
        <v>1</v>
      </c>
      <c r="P11" s="7">
        <v>0</v>
      </c>
      <c r="Q11" s="7">
        <v>1</v>
      </c>
      <c r="R11" s="7">
        <v>0</v>
      </c>
      <c r="S11" s="10">
        <f t="shared" si="2"/>
        <v>0.375</v>
      </c>
      <c r="T11" s="10">
        <f t="shared" si="3"/>
        <v>0.33333333333333331</v>
      </c>
      <c r="U11" s="10">
        <f t="shared" si="4"/>
        <v>0.375</v>
      </c>
      <c r="V11" s="10">
        <f t="shared" si="5"/>
        <v>0.70833333333333326</v>
      </c>
      <c r="W11" s="11">
        <f t="shared" si="6"/>
        <v>4</v>
      </c>
      <c r="X11" s="11">
        <f t="shared" si="7"/>
        <v>9</v>
      </c>
      <c r="Y11" s="13"/>
      <c r="Z11" s="14">
        <v>503</v>
      </c>
      <c r="AA11" s="14">
        <f t="shared" si="8"/>
        <v>495</v>
      </c>
    </row>
    <row r="12" spans="1:27" s="15" customFormat="1" x14ac:dyDescent="0.2">
      <c r="A12" s="6" t="s">
        <v>55</v>
      </c>
      <c r="B12" s="7">
        <v>54</v>
      </c>
      <c r="C12" s="8">
        <v>151</v>
      </c>
      <c r="D12" s="7">
        <v>9</v>
      </c>
      <c r="E12" s="8">
        <v>35</v>
      </c>
      <c r="F12" s="7">
        <v>14</v>
      </c>
      <c r="G12" s="9">
        <v>8</v>
      </c>
      <c r="H12" s="9">
        <v>2</v>
      </c>
      <c r="I12" s="9">
        <v>3</v>
      </c>
      <c r="J12" s="8">
        <f t="shared" si="1"/>
        <v>56</v>
      </c>
      <c r="K12" s="7">
        <v>0</v>
      </c>
      <c r="L12" s="7">
        <v>0</v>
      </c>
      <c r="M12" s="7">
        <v>3</v>
      </c>
      <c r="N12" s="7">
        <v>33</v>
      </c>
      <c r="O12" s="7">
        <v>2</v>
      </c>
      <c r="P12" s="7">
        <v>0</v>
      </c>
      <c r="Q12" s="7">
        <v>0</v>
      </c>
      <c r="R12" s="7">
        <v>2</v>
      </c>
      <c r="S12" s="10">
        <f t="shared" si="2"/>
        <v>0.23178807947019867</v>
      </c>
      <c r="T12" s="10">
        <f t="shared" si="3"/>
        <v>0.24675324675324675</v>
      </c>
      <c r="U12" s="10">
        <f t="shared" si="4"/>
        <v>0.37086092715231789</v>
      </c>
      <c r="V12" s="10">
        <f t="shared" si="5"/>
        <v>0.61761417390556461</v>
      </c>
      <c r="W12" s="11">
        <f t="shared" si="6"/>
        <v>20</v>
      </c>
      <c r="X12" s="11">
        <f t="shared" si="7"/>
        <v>154</v>
      </c>
      <c r="Y12" s="13"/>
      <c r="Z12" s="14">
        <v>172</v>
      </c>
      <c r="AA12" s="14">
        <f t="shared" si="8"/>
        <v>21</v>
      </c>
    </row>
    <row r="13" spans="1:27" s="15" customFormat="1" x14ac:dyDescent="0.2">
      <c r="A13" s="6" t="s">
        <v>56</v>
      </c>
      <c r="B13" s="7">
        <v>5</v>
      </c>
      <c r="C13" s="8">
        <v>8</v>
      </c>
      <c r="D13" s="7">
        <v>1</v>
      </c>
      <c r="E13" s="8">
        <v>1</v>
      </c>
      <c r="F13" s="7">
        <v>0</v>
      </c>
      <c r="G13" s="9">
        <v>0</v>
      </c>
      <c r="H13" s="9">
        <v>1</v>
      </c>
      <c r="I13" s="9">
        <v>0</v>
      </c>
      <c r="J13" s="8">
        <f t="shared" si="1"/>
        <v>3</v>
      </c>
      <c r="K13" s="7">
        <v>0</v>
      </c>
      <c r="L13" s="7">
        <v>0</v>
      </c>
      <c r="M13" s="7">
        <v>0</v>
      </c>
      <c r="N13" s="7">
        <v>2</v>
      </c>
      <c r="O13" s="7">
        <v>0</v>
      </c>
      <c r="P13" s="7">
        <v>0</v>
      </c>
      <c r="Q13" s="7">
        <v>0</v>
      </c>
      <c r="R13" s="7">
        <v>0</v>
      </c>
      <c r="S13" s="10">
        <f t="shared" si="2"/>
        <v>0.125</v>
      </c>
      <c r="T13" s="10">
        <f t="shared" si="3"/>
        <v>0.125</v>
      </c>
      <c r="U13" s="10">
        <f t="shared" si="4"/>
        <v>0.375</v>
      </c>
      <c r="V13" s="10">
        <f t="shared" si="5"/>
        <v>0.5</v>
      </c>
      <c r="W13" s="11">
        <f t="shared" si="6"/>
        <v>1</v>
      </c>
      <c r="X13" s="11">
        <f t="shared" si="7"/>
        <v>8</v>
      </c>
      <c r="Y13" s="13"/>
      <c r="Z13" s="14">
        <v>63</v>
      </c>
      <c r="AA13" s="14">
        <f t="shared" si="8"/>
        <v>55</v>
      </c>
    </row>
    <row r="14" spans="1:27" s="15" customFormat="1" x14ac:dyDescent="0.2">
      <c r="A14" s="6" t="s">
        <v>57</v>
      </c>
      <c r="B14" s="7">
        <v>98</v>
      </c>
      <c r="C14" s="8">
        <v>310</v>
      </c>
      <c r="D14" s="7">
        <v>36</v>
      </c>
      <c r="E14" s="8">
        <v>86</v>
      </c>
      <c r="F14" s="7">
        <v>39</v>
      </c>
      <c r="G14" s="9">
        <v>20</v>
      </c>
      <c r="H14" s="9">
        <v>5</v>
      </c>
      <c r="I14" s="9">
        <v>8</v>
      </c>
      <c r="J14" s="8">
        <f t="shared" si="1"/>
        <v>140</v>
      </c>
      <c r="K14" s="7">
        <v>4</v>
      </c>
      <c r="L14" s="7">
        <v>0</v>
      </c>
      <c r="M14" s="7">
        <v>10</v>
      </c>
      <c r="N14" s="7">
        <v>49</v>
      </c>
      <c r="O14" s="7">
        <v>14</v>
      </c>
      <c r="P14" s="7">
        <v>1</v>
      </c>
      <c r="Q14" s="7">
        <v>2</v>
      </c>
      <c r="R14" s="7">
        <v>10</v>
      </c>
      <c r="S14" s="10">
        <f>E14/C14</f>
        <v>0.27741935483870966</v>
      </c>
      <c r="T14" s="10">
        <f>(E14+M14)/(C14+M14+P14+Q14)</f>
        <v>0.29721362229102166</v>
      </c>
      <c r="U14" s="10">
        <f>J14/C14</f>
        <v>0.45161290322580644</v>
      </c>
      <c r="V14" s="10">
        <f t="shared" si="5"/>
        <v>0.74882652551682805</v>
      </c>
      <c r="W14" s="11">
        <f t="shared" si="6"/>
        <v>67</v>
      </c>
      <c r="X14" s="11">
        <f t="shared" si="7"/>
        <v>323</v>
      </c>
      <c r="Y14" s="13"/>
      <c r="Z14" s="14">
        <v>396</v>
      </c>
      <c r="AA14" s="14">
        <f t="shared" si="8"/>
        <v>86</v>
      </c>
    </row>
    <row r="15" spans="1:27" s="15" customFormat="1" x14ac:dyDescent="0.2">
      <c r="A15" s="6" t="s">
        <v>58</v>
      </c>
      <c r="B15" s="7">
        <v>0</v>
      </c>
      <c r="C15" s="8">
        <v>0</v>
      </c>
      <c r="D15" s="7">
        <v>0</v>
      </c>
      <c r="E15" s="8">
        <v>0</v>
      </c>
      <c r="F15" s="7">
        <v>0</v>
      </c>
      <c r="G15" s="9">
        <v>0</v>
      </c>
      <c r="H15" s="9">
        <v>0</v>
      </c>
      <c r="I15" s="9">
        <v>0</v>
      </c>
      <c r="J15" s="8">
        <f t="shared" si="1"/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10" t="e">
        <f t="shared" ref="S15:S24" si="9">SUM(E15/C15)</f>
        <v>#DIV/0!</v>
      </c>
      <c r="T15" s="10" t="e">
        <f t="shared" ref="T15:T32" si="10">SUM((E15+M15)/(C15+M15+Q15))</f>
        <v>#DIV/0!</v>
      </c>
      <c r="U15" s="10" t="e">
        <f t="shared" ref="U15:U27" si="11">SUM(J15/C15)</f>
        <v>#DIV/0!</v>
      </c>
      <c r="V15" s="10" t="e">
        <f t="shared" si="5"/>
        <v>#DIV/0!</v>
      </c>
      <c r="W15" s="11">
        <f t="shared" si="6"/>
        <v>0</v>
      </c>
      <c r="X15" s="11">
        <f t="shared" si="7"/>
        <v>0</v>
      </c>
      <c r="Y15" s="13"/>
      <c r="Z15" s="14">
        <v>90</v>
      </c>
      <c r="AA15" s="14">
        <f t="shared" si="8"/>
        <v>90</v>
      </c>
    </row>
    <row r="16" spans="1:27" x14ac:dyDescent="0.2">
      <c r="A16" s="6" t="s">
        <v>59</v>
      </c>
      <c r="B16" s="7">
        <v>9</v>
      </c>
      <c r="C16" s="8">
        <v>10</v>
      </c>
      <c r="D16" s="7">
        <v>0</v>
      </c>
      <c r="E16" s="8">
        <v>2</v>
      </c>
      <c r="F16" s="7">
        <v>1</v>
      </c>
      <c r="G16" s="9">
        <v>1</v>
      </c>
      <c r="H16" s="9">
        <v>0</v>
      </c>
      <c r="I16" s="9">
        <v>0</v>
      </c>
      <c r="J16" s="8">
        <f t="shared" si="1"/>
        <v>3</v>
      </c>
      <c r="K16" s="7">
        <v>0</v>
      </c>
      <c r="L16" s="7">
        <v>0</v>
      </c>
      <c r="M16" s="7">
        <v>0</v>
      </c>
      <c r="N16" s="7">
        <v>2</v>
      </c>
      <c r="O16" s="7">
        <v>1</v>
      </c>
      <c r="P16" s="7">
        <v>0</v>
      </c>
      <c r="Q16" s="7">
        <v>0</v>
      </c>
      <c r="R16" s="7">
        <v>0</v>
      </c>
      <c r="S16" s="10">
        <f t="shared" si="9"/>
        <v>0.2</v>
      </c>
      <c r="T16" s="10">
        <f t="shared" si="10"/>
        <v>0.2</v>
      </c>
      <c r="U16" s="10">
        <f t="shared" si="11"/>
        <v>0.3</v>
      </c>
      <c r="V16" s="10">
        <f t="shared" si="5"/>
        <v>0.5</v>
      </c>
      <c r="W16" s="11">
        <f t="shared" si="6"/>
        <v>1</v>
      </c>
      <c r="X16" s="11">
        <f t="shared" si="7"/>
        <v>10</v>
      </c>
      <c r="Y16" s="12"/>
      <c r="Z16" s="14">
        <v>147</v>
      </c>
      <c r="AA16" s="14">
        <f t="shared" si="8"/>
        <v>137</v>
      </c>
    </row>
    <row r="17" spans="1:27" x14ac:dyDescent="0.2">
      <c r="A17" s="6" t="s">
        <v>60</v>
      </c>
      <c r="B17" s="7">
        <v>90</v>
      </c>
      <c r="C17" s="8">
        <v>198</v>
      </c>
      <c r="D17" s="7">
        <v>16</v>
      </c>
      <c r="E17" s="8">
        <v>52</v>
      </c>
      <c r="F17" s="7">
        <v>28</v>
      </c>
      <c r="G17" s="9">
        <v>15</v>
      </c>
      <c r="H17" s="9">
        <v>0</v>
      </c>
      <c r="I17" s="9">
        <v>8</v>
      </c>
      <c r="J17" s="8">
        <f t="shared" si="1"/>
        <v>91</v>
      </c>
      <c r="K17" s="7">
        <v>0</v>
      </c>
      <c r="L17" s="7">
        <v>0</v>
      </c>
      <c r="M17" s="7">
        <v>10</v>
      </c>
      <c r="N17" s="7">
        <v>49</v>
      </c>
      <c r="O17" s="7">
        <v>6</v>
      </c>
      <c r="P17" s="7">
        <v>0</v>
      </c>
      <c r="Q17" s="7">
        <v>0</v>
      </c>
      <c r="R17" s="7">
        <v>10</v>
      </c>
      <c r="S17" s="10">
        <f t="shared" si="9"/>
        <v>0.26262626262626265</v>
      </c>
      <c r="T17" s="10">
        <f t="shared" si="10"/>
        <v>0.29807692307692307</v>
      </c>
      <c r="U17" s="10">
        <f t="shared" si="11"/>
        <v>0.45959595959595961</v>
      </c>
      <c r="V17" s="10">
        <f t="shared" si="5"/>
        <v>0.75767288267288269</v>
      </c>
      <c r="W17" s="11">
        <f t="shared" si="6"/>
        <v>36</v>
      </c>
      <c r="X17" s="11">
        <f t="shared" si="7"/>
        <v>208</v>
      </c>
      <c r="Y17" s="12"/>
      <c r="Z17" s="14">
        <v>506</v>
      </c>
      <c r="AA17" s="14">
        <f t="shared" si="8"/>
        <v>308</v>
      </c>
    </row>
    <row r="18" spans="1:27" x14ac:dyDescent="0.2">
      <c r="A18" s="6" t="s">
        <v>61</v>
      </c>
      <c r="B18" s="7">
        <v>112</v>
      </c>
      <c r="C18" s="8">
        <v>407</v>
      </c>
      <c r="D18" s="7">
        <v>43</v>
      </c>
      <c r="E18" s="8">
        <v>131</v>
      </c>
      <c r="F18" s="7">
        <v>34</v>
      </c>
      <c r="G18" s="9">
        <v>15</v>
      </c>
      <c r="H18" s="9">
        <v>3</v>
      </c>
      <c r="I18" s="9">
        <v>3</v>
      </c>
      <c r="J18" s="8">
        <f t="shared" si="1"/>
        <v>161</v>
      </c>
      <c r="K18" s="7">
        <v>2</v>
      </c>
      <c r="L18" s="7">
        <v>0</v>
      </c>
      <c r="M18" s="7">
        <v>33</v>
      </c>
      <c r="N18" s="7">
        <v>57</v>
      </c>
      <c r="O18" s="7">
        <v>27</v>
      </c>
      <c r="P18" s="7">
        <v>0</v>
      </c>
      <c r="Q18" s="7">
        <v>4</v>
      </c>
      <c r="R18" s="7">
        <v>3</v>
      </c>
      <c r="S18" s="10">
        <f t="shared" si="9"/>
        <v>0.32186732186732187</v>
      </c>
      <c r="T18" s="10">
        <f t="shared" si="10"/>
        <v>0.36936936936936937</v>
      </c>
      <c r="U18" s="10">
        <f t="shared" si="11"/>
        <v>0.39557739557739557</v>
      </c>
      <c r="V18" s="10">
        <f t="shared" si="5"/>
        <v>0.76494676494676495</v>
      </c>
      <c r="W18" s="11">
        <f t="shared" si="6"/>
        <v>74</v>
      </c>
      <c r="X18" s="11">
        <f t="shared" si="7"/>
        <v>444</v>
      </c>
      <c r="Y18" s="12"/>
      <c r="Z18" s="14">
        <v>555</v>
      </c>
      <c r="AA18" s="14">
        <f t="shared" si="8"/>
        <v>148</v>
      </c>
    </row>
    <row r="19" spans="1:27" x14ac:dyDescent="0.2">
      <c r="A19" s="6" t="s">
        <v>62</v>
      </c>
      <c r="B19" s="7">
        <v>107</v>
      </c>
      <c r="C19" s="8">
        <v>313</v>
      </c>
      <c r="D19" s="7">
        <v>46</v>
      </c>
      <c r="E19" s="8">
        <v>74</v>
      </c>
      <c r="F19" s="7">
        <v>43</v>
      </c>
      <c r="G19" s="9">
        <v>5</v>
      </c>
      <c r="H19" s="9">
        <v>2</v>
      </c>
      <c r="I19" s="9">
        <v>19</v>
      </c>
      <c r="J19" s="8">
        <f t="shared" si="1"/>
        <v>140</v>
      </c>
      <c r="K19" s="7">
        <v>0</v>
      </c>
      <c r="L19" s="7">
        <v>0</v>
      </c>
      <c r="M19" s="7">
        <v>45</v>
      </c>
      <c r="N19" s="7">
        <v>91</v>
      </c>
      <c r="O19" s="7">
        <v>8</v>
      </c>
      <c r="P19" s="7">
        <v>0</v>
      </c>
      <c r="Q19" s="7">
        <v>0</v>
      </c>
      <c r="R19" s="7">
        <v>12</v>
      </c>
      <c r="S19" s="10">
        <f t="shared" si="9"/>
        <v>0.2364217252396166</v>
      </c>
      <c r="T19" s="10">
        <f t="shared" si="10"/>
        <v>0.33240223463687152</v>
      </c>
      <c r="U19" s="10">
        <f t="shared" si="11"/>
        <v>0.4472843450479233</v>
      </c>
      <c r="V19" s="10">
        <f t="shared" si="5"/>
        <v>0.77968657968479482</v>
      </c>
      <c r="W19" s="11">
        <f t="shared" si="6"/>
        <v>70</v>
      </c>
      <c r="X19" s="11">
        <f t="shared" si="7"/>
        <v>358</v>
      </c>
      <c r="Y19" s="12"/>
      <c r="Z19" s="14">
        <v>312</v>
      </c>
      <c r="AA19" s="14">
        <f t="shared" si="8"/>
        <v>-1</v>
      </c>
    </row>
    <row r="20" spans="1:27" x14ac:dyDescent="0.2">
      <c r="A20" s="6" t="s">
        <v>63</v>
      </c>
      <c r="B20" s="7">
        <v>100</v>
      </c>
      <c r="C20" s="8">
        <v>188</v>
      </c>
      <c r="D20" s="7">
        <v>27</v>
      </c>
      <c r="E20" s="8">
        <v>39</v>
      </c>
      <c r="F20" s="7">
        <v>21</v>
      </c>
      <c r="G20" s="9">
        <v>5</v>
      </c>
      <c r="H20" s="9">
        <v>2</v>
      </c>
      <c r="I20" s="9">
        <v>6</v>
      </c>
      <c r="J20" s="8">
        <f t="shared" si="1"/>
        <v>66</v>
      </c>
      <c r="K20" s="7">
        <v>0</v>
      </c>
      <c r="L20" s="7">
        <v>0</v>
      </c>
      <c r="M20" s="7">
        <v>34</v>
      </c>
      <c r="N20" s="7">
        <v>61</v>
      </c>
      <c r="O20" s="7">
        <v>4</v>
      </c>
      <c r="P20" s="7">
        <v>0</v>
      </c>
      <c r="Q20" s="7">
        <v>1</v>
      </c>
      <c r="R20" s="7">
        <v>4</v>
      </c>
      <c r="S20" s="10">
        <f t="shared" si="9"/>
        <v>0.20744680851063829</v>
      </c>
      <c r="T20" s="10">
        <f t="shared" si="10"/>
        <v>0.3273542600896861</v>
      </c>
      <c r="U20" s="10">
        <f t="shared" si="11"/>
        <v>0.35106382978723405</v>
      </c>
      <c r="V20" s="10">
        <f t="shared" si="5"/>
        <v>0.67841808987692009</v>
      </c>
      <c r="W20" s="11">
        <f t="shared" si="6"/>
        <v>42</v>
      </c>
      <c r="X20" s="11">
        <f t="shared" si="7"/>
        <v>223</v>
      </c>
      <c r="Y20" s="12"/>
      <c r="Z20" s="14">
        <v>374</v>
      </c>
      <c r="AA20" s="14">
        <f t="shared" si="8"/>
        <v>186</v>
      </c>
    </row>
    <row r="21" spans="1:27" x14ac:dyDescent="0.2">
      <c r="A21" s="6" t="s">
        <v>64</v>
      </c>
      <c r="B21" s="7">
        <v>52</v>
      </c>
      <c r="C21" s="8">
        <v>103</v>
      </c>
      <c r="D21" s="7">
        <v>6</v>
      </c>
      <c r="E21" s="8">
        <v>27</v>
      </c>
      <c r="F21" s="7">
        <v>6</v>
      </c>
      <c r="G21" s="9">
        <v>5</v>
      </c>
      <c r="H21" s="9">
        <v>0</v>
      </c>
      <c r="I21" s="9">
        <v>1</v>
      </c>
      <c r="J21" s="8">
        <f t="shared" si="1"/>
        <v>35</v>
      </c>
      <c r="K21" s="7">
        <v>0</v>
      </c>
      <c r="L21" s="7">
        <v>0</v>
      </c>
      <c r="M21" s="7">
        <v>4</v>
      </c>
      <c r="N21" s="7">
        <v>32</v>
      </c>
      <c r="O21" s="7">
        <v>2</v>
      </c>
      <c r="P21" s="7">
        <v>0</v>
      </c>
      <c r="Q21" s="7">
        <v>1</v>
      </c>
      <c r="R21" s="7">
        <v>1</v>
      </c>
      <c r="S21" s="10">
        <f t="shared" si="9"/>
        <v>0.26213592233009708</v>
      </c>
      <c r="T21" s="10">
        <f t="shared" si="10"/>
        <v>0.28703703703703703</v>
      </c>
      <c r="U21" s="10">
        <f t="shared" si="11"/>
        <v>0.33980582524271846</v>
      </c>
      <c r="V21" s="10">
        <f t="shared" si="5"/>
        <v>0.6268428622797555</v>
      </c>
      <c r="W21" s="11">
        <f t="shared" si="6"/>
        <v>11</v>
      </c>
      <c r="X21" s="11">
        <f t="shared" si="7"/>
        <v>108</v>
      </c>
      <c r="Y21" s="12"/>
      <c r="Z21" s="14">
        <v>110</v>
      </c>
      <c r="AA21" s="14">
        <f t="shared" si="8"/>
        <v>7</v>
      </c>
    </row>
    <row r="22" spans="1:27" x14ac:dyDescent="0.2">
      <c r="A22" s="6" t="s">
        <v>65</v>
      </c>
      <c r="B22" s="7">
        <v>4</v>
      </c>
      <c r="C22" s="8">
        <v>3</v>
      </c>
      <c r="D22" s="7">
        <v>0</v>
      </c>
      <c r="E22" s="8">
        <v>1</v>
      </c>
      <c r="F22" s="7">
        <v>0</v>
      </c>
      <c r="G22" s="9">
        <v>0</v>
      </c>
      <c r="H22" s="9">
        <v>0</v>
      </c>
      <c r="I22" s="9">
        <v>0</v>
      </c>
      <c r="J22" s="8">
        <f t="shared" si="1"/>
        <v>1</v>
      </c>
      <c r="K22" s="7">
        <v>0</v>
      </c>
      <c r="L22" s="7">
        <v>0</v>
      </c>
      <c r="M22" s="7">
        <v>0</v>
      </c>
      <c r="N22" s="7">
        <v>2</v>
      </c>
      <c r="O22" s="7">
        <v>0</v>
      </c>
      <c r="P22" s="7">
        <v>0</v>
      </c>
      <c r="Q22" s="7">
        <v>0</v>
      </c>
      <c r="R22" s="7">
        <v>0</v>
      </c>
      <c r="S22" s="10">
        <f t="shared" si="9"/>
        <v>0.33333333333333331</v>
      </c>
      <c r="T22" s="10">
        <f t="shared" si="10"/>
        <v>0.33333333333333331</v>
      </c>
      <c r="U22" s="10">
        <f t="shared" si="11"/>
        <v>0.33333333333333331</v>
      </c>
      <c r="V22" s="10">
        <f t="shared" si="5"/>
        <v>0.66666666666666663</v>
      </c>
      <c r="W22" s="11">
        <f t="shared" si="6"/>
        <v>0</v>
      </c>
      <c r="X22" s="11">
        <f t="shared" si="7"/>
        <v>3</v>
      </c>
      <c r="Y22" s="12"/>
      <c r="Z22" s="14">
        <v>217</v>
      </c>
      <c r="AA22" s="14">
        <f t="shared" si="8"/>
        <v>214</v>
      </c>
    </row>
    <row r="23" spans="1:27" x14ac:dyDescent="0.2">
      <c r="A23" s="6" t="s">
        <v>66</v>
      </c>
      <c r="B23" s="7">
        <v>126</v>
      </c>
      <c r="C23" s="8">
        <v>495</v>
      </c>
      <c r="D23" s="7">
        <v>54</v>
      </c>
      <c r="E23" s="8">
        <v>127</v>
      </c>
      <c r="F23" s="7">
        <v>47</v>
      </c>
      <c r="G23" s="9">
        <v>15</v>
      </c>
      <c r="H23" s="9">
        <v>5</v>
      </c>
      <c r="I23" s="9">
        <v>15</v>
      </c>
      <c r="J23" s="8">
        <f t="shared" si="1"/>
        <v>197</v>
      </c>
      <c r="K23" s="7">
        <v>0</v>
      </c>
      <c r="L23" s="7">
        <v>0</v>
      </c>
      <c r="M23" s="7">
        <v>32</v>
      </c>
      <c r="N23" s="7">
        <v>157</v>
      </c>
      <c r="O23" s="7">
        <v>17</v>
      </c>
      <c r="P23" s="7">
        <v>0</v>
      </c>
      <c r="Q23" s="7">
        <v>2</v>
      </c>
      <c r="R23" s="7">
        <v>3</v>
      </c>
      <c r="S23" s="10">
        <f t="shared" si="9"/>
        <v>0.25656565656565655</v>
      </c>
      <c r="T23" s="10">
        <f t="shared" si="10"/>
        <v>0.30056710775047257</v>
      </c>
      <c r="U23" s="10">
        <f t="shared" si="11"/>
        <v>0.39797979797979799</v>
      </c>
      <c r="V23" s="10">
        <f t="shared" si="5"/>
        <v>0.69854690573027056</v>
      </c>
      <c r="W23" s="11">
        <f t="shared" si="6"/>
        <v>86</v>
      </c>
      <c r="X23" s="11">
        <f t="shared" si="7"/>
        <v>529</v>
      </c>
      <c r="Y23" s="12"/>
      <c r="Z23" s="14">
        <v>509</v>
      </c>
      <c r="AA23" s="14">
        <f t="shared" ref="AA23:AA31" si="12">Z23-C23</f>
        <v>14</v>
      </c>
    </row>
    <row r="24" spans="1:27" x14ac:dyDescent="0.2">
      <c r="A24" s="6" t="s">
        <v>67</v>
      </c>
      <c r="B24" s="7">
        <v>6</v>
      </c>
      <c r="C24" s="8">
        <v>9</v>
      </c>
      <c r="D24" s="7">
        <v>1</v>
      </c>
      <c r="E24" s="8">
        <v>1</v>
      </c>
      <c r="F24" s="7">
        <v>0</v>
      </c>
      <c r="G24" s="9">
        <v>0</v>
      </c>
      <c r="H24" s="9">
        <v>0</v>
      </c>
      <c r="I24" s="9">
        <v>0</v>
      </c>
      <c r="J24" s="8">
        <f t="shared" si="1"/>
        <v>1</v>
      </c>
      <c r="K24" s="7">
        <v>0</v>
      </c>
      <c r="L24" s="7">
        <v>0</v>
      </c>
      <c r="M24" s="7">
        <v>0</v>
      </c>
      <c r="N24" s="7">
        <v>3</v>
      </c>
      <c r="O24" s="7">
        <v>1</v>
      </c>
      <c r="P24" s="7">
        <v>0</v>
      </c>
      <c r="Q24" s="7">
        <v>0</v>
      </c>
      <c r="R24" s="7">
        <v>0</v>
      </c>
      <c r="S24" s="10">
        <f t="shared" si="9"/>
        <v>0.1111111111111111</v>
      </c>
      <c r="T24" s="10">
        <f t="shared" si="10"/>
        <v>0.1111111111111111</v>
      </c>
      <c r="U24" s="10">
        <f t="shared" si="11"/>
        <v>0.1111111111111111</v>
      </c>
      <c r="V24" s="10">
        <f t="shared" si="5"/>
        <v>0.22222222222222221</v>
      </c>
      <c r="W24" s="11">
        <f t="shared" si="6"/>
        <v>1</v>
      </c>
      <c r="X24" s="11">
        <f t="shared" si="7"/>
        <v>9</v>
      </c>
      <c r="Y24" s="12"/>
      <c r="Z24" s="14">
        <v>138</v>
      </c>
      <c r="AA24" s="14">
        <f t="shared" si="12"/>
        <v>129</v>
      </c>
    </row>
    <row r="25" spans="1:27" s="15" customFormat="1" x14ac:dyDescent="0.2">
      <c r="A25" s="6" t="s">
        <v>68</v>
      </c>
      <c r="B25" s="7">
        <v>112</v>
      </c>
      <c r="C25" s="8">
        <v>326</v>
      </c>
      <c r="D25" s="7">
        <v>44</v>
      </c>
      <c r="E25" s="8">
        <v>54</v>
      </c>
      <c r="F25" s="7">
        <v>32</v>
      </c>
      <c r="G25" s="9">
        <v>8</v>
      </c>
      <c r="H25" s="9">
        <v>0</v>
      </c>
      <c r="I25" s="9">
        <v>19</v>
      </c>
      <c r="J25" s="8">
        <f t="shared" si="1"/>
        <v>119</v>
      </c>
      <c r="K25" s="7">
        <v>0</v>
      </c>
      <c r="L25" s="7">
        <v>0</v>
      </c>
      <c r="M25" s="7">
        <v>61</v>
      </c>
      <c r="N25" s="7">
        <v>120</v>
      </c>
      <c r="O25" s="7">
        <v>7</v>
      </c>
      <c r="P25" s="7">
        <v>0</v>
      </c>
      <c r="Q25" s="7">
        <v>0</v>
      </c>
      <c r="R25" s="7">
        <v>1</v>
      </c>
      <c r="S25" s="10">
        <f>E25/C25</f>
        <v>0.16564417177914109</v>
      </c>
      <c r="T25" s="10">
        <f t="shared" si="10"/>
        <v>0.29715762273901808</v>
      </c>
      <c r="U25" s="10">
        <f t="shared" si="11"/>
        <v>0.36503067484662577</v>
      </c>
      <c r="V25" s="10">
        <f t="shared" si="5"/>
        <v>0.6621882975856439</v>
      </c>
      <c r="W25" s="11">
        <f t="shared" si="6"/>
        <v>57</v>
      </c>
      <c r="X25" s="11">
        <f t="shared" si="7"/>
        <v>387</v>
      </c>
      <c r="Y25" s="13"/>
      <c r="Z25" s="14">
        <v>432</v>
      </c>
      <c r="AA25" s="14">
        <f t="shared" si="12"/>
        <v>106</v>
      </c>
    </row>
    <row r="26" spans="1:27" x14ac:dyDescent="0.2">
      <c r="A26" s="6" t="s">
        <v>69</v>
      </c>
      <c r="B26" s="7">
        <v>64</v>
      </c>
      <c r="C26" s="8">
        <v>140</v>
      </c>
      <c r="D26" s="7">
        <v>18</v>
      </c>
      <c r="E26" s="8">
        <v>32</v>
      </c>
      <c r="F26" s="7">
        <v>8</v>
      </c>
      <c r="G26" s="9">
        <v>5</v>
      </c>
      <c r="H26" s="9">
        <v>3</v>
      </c>
      <c r="I26" s="9">
        <v>3</v>
      </c>
      <c r="J26" s="8">
        <f t="shared" si="1"/>
        <v>52</v>
      </c>
      <c r="K26" s="7">
        <v>3</v>
      </c>
      <c r="L26" s="7">
        <v>0</v>
      </c>
      <c r="M26" s="7">
        <v>17</v>
      </c>
      <c r="N26" s="7">
        <v>29</v>
      </c>
      <c r="O26" s="7">
        <v>2</v>
      </c>
      <c r="P26" s="7">
        <v>0</v>
      </c>
      <c r="Q26" s="7">
        <v>1</v>
      </c>
      <c r="R26" s="7">
        <v>1</v>
      </c>
      <c r="S26" s="10">
        <f>E26/C26</f>
        <v>0.22857142857142856</v>
      </c>
      <c r="T26" s="10">
        <f t="shared" si="10"/>
        <v>0.310126582278481</v>
      </c>
      <c r="U26" s="10">
        <f t="shared" si="11"/>
        <v>0.37142857142857144</v>
      </c>
      <c r="V26" s="10">
        <f t="shared" si="5"/>
        <v>0.68155515370705244</v>
      </c>
      <c r="W26" s="11">
        <f t="shared" si="6"/>
        <v>23</v>
      </c>
      <c r="X26" s="11">
        <f t="shared" si="7"/>
        <v>158</v>
      </c>
      <c r="Y26" s="12"/>
      <c r="Z26" s="14">
        <v>160</v>
      </c>
      <c r="AA26" s="14">
        <f t="shared" si="12"/>
        <v>20</v>
      </c>
    </row>
    <row r="27" spans="1:27" x14ac:dyDescent="0.2">
      <c r="A27" s="6" t="s">
        <v>70</v>
      </c>
      <c r="B27" s="7">
        <v>4</v>
      </c>
      <c r="C27" s="8">
        <v>2</v>
      </c>
      <c r="D27" s="7">
        <v>2</v>
      </c>
      <c r="E27" s="8">
        <v>2</v>
      </c>
      <c r="F27" s="7">
        <v>2</v>
      </c>
      <c r="G27" s="9">
        <v>0</v>
      </c>
      <c r="H27" s="9">
        <v>0</v>
      </c>
      <c r="I27" s="9">
        <v>0</v>
      </c>
      <c r="J27" s="8">
        <f t="shared" si="1"/>
        <v>2</v>
      </c>
      <c r="K27" s="7">
        <v>0</v>
      </c>
      <c r="L27" s="7">
        <v>0</v>
      </c>
      <c r="M27" s="7">
        <v>1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10">
        <f t="shared" ref="S27:S32" si="13">SUM(E27/C27)</f>
        <v>1</v>
      </c>
      <c r="T27" s="10">
        <f t="shared" si="10"/>
        <v>1</v>
      </c>
      <c r="U27" s="10">
        <f t="shared" si="11"/>
        <v>1</v>
      </c>
      <c r="V27" s="10">
        <f t="shared" si="5"/>
        <v>2</v>
      </c>
      <c r="W27" s="11">
        <f t="shared" si="6"/>
        <v>4</v>
      </c>
      <c r="X27" s="11">
        <f t="shared" si="7"/>
        <v>3</v>
      </c>
      <c r="Y27" s="12"/>
      <c r="Z27" s="14">
        <v>160</v>
      </c>
      <c r="AA27" s="14">
        <f t="shared" si="12"/>
        <v>158</v>
      </c>
    </row>
    <row r="28" spans="1:27" x14ac:dyDescent="0.2">
      <c r="A28" s="6" t="s">
        <v>71</v>
      </c>
      <c r="B28" s="7">
        <v>2</v>
      </c>
      <c r="C28" s="8">
        <v>0</v>
      </c>
      <c r="D28" s="7">
        <v>0</v>
      </c>
      <c r="E28" s="8">
        <v>0</v>
      </c>
      <c r="F28" s="7">
        <v>0</v>
      </c>
      <c r="G28" s="9">
        <v>0</v>
      </c>
      <c r="H28" s="9">
        <v>0</v>
      </c>
      <c r="I28" s="9">
        <v>0</v>
      </c>
      <c r="J28" s="8">
        <f>SUM(E28+G28+(H28*2)+(I28*3))</f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10" t="e">
        <f t="shared" si="13"/>
        <v>#DIV/0!</v>
      </c>
      <c r="T28" s="10" t="e">
        <f>SUM((E28+M28)/(C28+M28+Q28))</f>
        <v>#DIV/0!</v>
      </c>
      <c r="U28" s="10" t="e">
        <f>SUM(J28/C28)</f>
        <v>#DIV/0!</v>
      </c>
      <c r="V28" s="10" t="e">
        <f>SUM(T28+U28)</f>
        <v>#DIV/0!</v>
      </c>
      <c r="W28" s="11">
        <f>SUM(D28+F28-I28)</f>
        <v>0</v>
      </c>
      <c r="X28" s="11">
        <f>SUM(C28+M28+P28+Q28)</f>
        <v>0</v>
      </c>
      <c r="Y28" s="12"/>
      <c r="Z28" s="14">
        <v>226</v>
      </c>
      <c r="AA28" s="14">
        <f t="shared" si="12"/>
        <v>226</v>
      </c>
    </row>
    <row r="29" spans="1:27" x14ac:dyDescent="0.2">
      <c r="A29" s="6" t="s">
        <v>72</v>
      </c>
      <c r="B29" s="7">
        <v>32</v>
      </c>
      <c r="C29" s="8">
        <v>74</v>
      </c>
      <c r="D29" s="7">
        <v>9</v>
      </c>
      <c r="E29" s="8">
        <v>21</v>
      </c>
      <c r="F29" s="7">
        <v>3</v>
      </c>
      <c r="G29" s="9">
        <v>8</v>
      </c>
      <c r="H29" s="9">
        <v>1</v>
      </c>
      <c r="I29" s="9">
        <v>1</v>
      </c>
      <c r="J29" s="8">
        <f>SUM(E29+G29+(H29*2)+(I29*3))</f>
        <v>34</v>
      </c>
      <c r="K29" s="7">
        <v>0</v>
      </c>
      <c r="L29" s="7">
        <v>0</v>
      </c>
      <c r="M29" s="7">
        <v>13</v>
      </c>
      <c r="N29" s="7">
        <v>20</v>
      </c>
      <c r="O29" s="7">
        <v>2</v>
      </c>
      <c r="P29" s="7">
        <v>0</v>
      </c>
      <c r="Q29" s="7">
        <v>0</v>
      </c>
      <c r="R29" s="7">
        <v>1</v>
      </c>
      <c r="S29" s="10">
        <f t="shared" si="13"/>
        <v>0.28378378378378377</v>
      </c>
      <c r="T29" s="10">
        <f>SUM((E29+M29)/(C29+M29+Q29))</f>
        <v>0.39080459770114945</v>
      </c>
      <c r="U29" s="10">
        <f>SUM(J29/C29)</f>
        <v>0.45945945945945948</v>
      </c>
      <c r="V29" s="10">
        <f>SUM(T29+U29)</f>
        <v>0.85026405716060893</v>
      </c>
      <c r="W29" s="11">
        <f>SUM(D29+F29-I29)</f>
        <v>11</v>
      </c>
      <c r="X29" s="11">
        <f>SUM(C29+M29+P29+Q29)</f>
        <v>87</v>
      </c>
      <c r="Y29" s="12"/>
      <c r="Z29" s="14">
        <v>88</v>
      </c>
      <c r="AA29" s="14">
        <f t="shared" si="12"/>
        <v>14</v>
      </c>
    </row>
    <row r="30" spans="1:27" x14ac:dyDescent="0.2">
      <c r="A30" s="6" t="s">
        <v>73</v>
      </c>
      <c r="B30" s="7">
        <v>102</v>
      </c>
      <c r="C30" s="8">
        <v>357</v>
      </c>
      <c r="D30" s="7">
        <v>48</v>
      </c>
      <c r="E30" s="8">
        <v>100</v>
      </c>
      <c r="F30" s="7">
        <v>14</v>
      </c>
      <c r="G30" s="9">
        <v>16</v>
      </c>
      <c r="H30" s="9">
        <v>1</v>
      </c>
      <c r="I30" s="9">
        <v>3</v>
      </c>
      <c r="J30" s="8">
        <f>SUM(E30+G30+(H30*2)+(I30*3))</f>
        <v>127</v>
      </c>
      <c r="K30" s="7">
        <v>0</v>
      </c>
      <c r="L30" s="7">
        <v>0</v>
      </c>
      <c r="M30" s="7">
        <v>40</v>
      </c>
      <c r="N30" s="7">
        <v>47</v>
      </c>
      <c r="O30" s="7">
        <v>4</v>
      </c>
      <c r="P30" s="7">
        <v>0</v>
      </c>
      <c r="Q30" s="7">
        <v>0</v>
      </c>
      <c r="R30" s="7">
        <v>3</v>
      </c>
      <c r="S30" s="10">
        <f t="shared" si="13"/>
        <v>0.28011204481792717</v>
      </c>
      <c r="T30" s="10">
        <f>SUM((E30+M30)/(C30+M30+Q30))</f>
        <v>0.3526448362720403</v>
      </c>
      <c r="U30" s="10">
        <f>SUM(J30/C30)</f>
        <v>0.35574229691876752</v>
      </c>
      <c r="V30" s="10">
        <f>SUM(T30+U30)</f>
        <v>0.70838713319080782</v>
      </c>
      <c r="W30" s="11">
        <f>SUM(D30+F30-I30)</f>
        <v>59</v>
      </c>
      <c r="X30" s="11">
        <f>SUM(C30+M30+P30+Q30)</f>
        <v>397</v>
      </c>
      <c r="Y30" s="12"/>
      <c r="Z30" s="14">
        <v>423</v>
      </c>
      <c r="AA30" s="14">
        <f t="shared" si="12"/>
        <v>66</v>
      </c>
    </row>
    <row r="31" spans="1:27" x14ac:dyDescent="0.2">
      <c r="A31" s="6" t="s">
        <v>74</v>
      </c>
      <c r="B31" s="7">
        <v>22</v>
      </c>
      <c r="C31" s="8">
        <v>49</v>
      </c>
      <c r="D31" s="7">
        <v>6</v>
      </c>
      <c r="E31" s="8">
        <v>17</v>
      </c>
      <c r="F31" s="7">
        <v>8</v>
      </c>
      <c r="G31" s="9">
        <v>1</v>
      </c>
      <c r="H31" s="9">
        <v>0</v>
      </c>
      <c r="I31" s="9">
        <v>2</v>
      </c>
      <c r="J31" s="8">
        <f>SUM(E31+G31+(H31*2)+(I31*3))</f>
        <v>24</v>
      </c>
      <c r="K31" s="7">
        <v>1</v>
      </c>
      <c r="L31" s="7">
        <v>0</v>
      </c>
      <c r="M31" s="7">
        <v>4</v>
      </c>
      <c r="N31" s="7">
        <v>10</v>
      </c>
      <c r="O31" s="7">
        <v>0</v>
      </c>
      <c r="P31" s="7">
        <v>0</v>
      </c>
      <c r="Q31" s="7">
        <v>0</v>
      </c>
      <c r="R31" s="7">
        <v>0</v>
      </c>
      <c r="S31" s="10">
        <f t="shared" si="13"/>
        <v>0.34693877551020408</v>
      </c>
      <c r="T31" s="10">
        <f>SUM((E31+M31)/(C31+M31+Q31))</f>
        <v>0.39622641509433965</v>
      </c>
      <c r="U31" s="10">
        <f>SUM(J31/C31)</f>
        <v>0.48979591836734693</v>
      </c>
      <c r="V31" s="10">
        <f>SUM(T31+U31)</f>
        <v>0.88602233346168657</v>
      </c>
      <c r="W31" s="11">
        <f>SUM(D31+F31-I31)</f>
        <v>12</v>
      </c>
      <c r="X31" s="11">
        <f>SUM(C31+M31+P31+Q31)</f>
        <v>53</v>
      </c>
      <c r="Y31" s="12"/>
      <c r="Z31" s="14">
        <v>111</v>
      </c>
      <c r="AA31" s="14">
        <f t="shared" si="12"/>
        <v>62</v>
      </c>
    </row>
    <row r="32" spans="1:27" x14ac:dyDescent="0.2">
      <c r="A32" s="6" t="s">
        <v>26</v>
      </c>
      <c r="B32" s="18">
        <v>120</v>
      </c>
      <c r="C32" s="8">
        <v>225</v>
      </c>
      <c r="D32" s="7">
        <v>14</v>
      </c>
      <c r="E32" s="8">
        <v>22</v>
      </c>
      <c r="F32" s="7">
        <v>12</v>
      </c>
      <c r="G32" s="9">
        <v>4</v>
      </c>
      <c r="H32" s="9">
        <v>1</v>
      </c>
      <c r="I32" s="9">
        <v>0</v>
      </c>
      <c r="J32" s="8">
        <f t="shared" si="1"/>
        <v>28</v>
      </c>
      <c r="K32" s="7">
        <v>0</v>
      </c>
      <c r="L32" s="7">
        <v>0</v>
      </c>
      <c r="M32" s="7">
        <v>11</v>
      </c>
      <c r="N32" s="7">
        <v>95</v>
      </c>
      <c r="O32" s="7">
        <v>3</v>
      </c>
      <c r="P32" s="7">
        <v>31</v>
      </c>
      <c r="Q32" s="7">
        <v>0</v>
      </c>
      <c r="R32" s="7">
        <v>19</v>
      </c>
      <c r="S32" s="10">
        <f t="shared" si="13"/>
        <v>9.7777777777777783E-2</v>
      </c>
      <c r="T32" s="10">
        <f t="shared" si="10"/>
        <v>0.13983050847457626</v>
      </c>
      <c r="U32" s="10">
        <f>SUM(J32/C32)</f>
        <v>0.12444444444444444</v>
      </c>
      <c r="V32" s="10">
        <f t="shared" si="5"/>
        <v>0.2642749529190207</v>
      </c>
      <c r="W32" s="11">
        <f t="shared" si="6"/>
        <v>26</v>
      </c>
      <c r="X32" s="11">
        <f t="shared" si="7"/>
        <v>267</v>
      </c>
      <c r="Y32" s="12"/>
      <c r="Z32" s="12"/>
      <c r="AA32" s="12"/>
    </row>
    <row r="33" spans="1:27" x14ac:dyDescent="0.2">
      <c r="A33" s="6"/>
      <c r="B33" s="7"/>
      <c r="C33" s="8"/>
      <c r="D33" s="7"/>
      <c r="E33" s="8"/>
      <c r="F33" s="7"/>
      <c r="G33" s="9"/>
      <c r="H33" s="9"/>
      <c r="I33" s="9"/>
      <c r="J33" s="8"/>
      <c r="K33" s="7"/>
      <c r="L33" s="7"/>
      <c r="M33" s="7"/>
      <c r="N33" s="7"/>
      <c r="O33" s="7"/>
      <c r="P33" s="7"/>
      <c r="Q33" s="7"/>
      <c r="R33" s="7"/>
      <c r="S33" s="10"/>
      <c r="T33" s="10"/>
      <c r="U33" s="10"/>
      <c r="V33" s="10"/>
      <c r="W33" s="11"/>
      <c r="X33" s="11"/>
      <c r="Y33" s="12"/>
      <c r="Z33" s="12"/>
      <c r="AA33" s="12"/>
    </row>
    <row r="34" spans="1:27" x14ac:dyDescent="0.2">
      <c r="A34" s="17" t="s">
        <v>27</v>
      </c>
      <c r="B34" s="18">
        <f t="shared" ref="B34:I34" si="14">SUM(B2:B32)</f>
        <v>1595</v>
      </c>
      <c r="C34" s="8">
        <f t="shared" si="14"/>
        <v>4424</v>
      </c>
      <c r="D34" s="18">
        <f t="shared" si="14"/>
        <v>528</v>
      </c>
      <c r="E34" s="8">
        <f t="shared" si="14"/>
        <v>1087</v>
      </c>
      <c r="F34" s="18">
        <f t="shared" si="14"/>
        <v>484</v>
      </c>
      <c r="G34" s="9">
        <f t="shared" si="14"/>
        <v>186</v>
      </c>
      <c r="H34" s="9">
        <f t="shared" si="14"/>
        <v>31</v>
      </c>
      <c r="I34" s="9">
        <f t="shared" si="14"/>
        <v>148</v>
      </c>
      <c r="J34" s="8">
        <f>SUM(E34+G34+(H34*2)+(I34*3))</f>
        <v>1779</v>
      </c>
      <c r="K34" s="18">
        <f t="shared" ref="K34:R34" si="15">SUM(K2:K32)</f>
        <v>23</v>
      </c>
      <c r="L34" s="18">
        <f t="shared" si="15"/>
        <v>7</v>
      </c>
      <c r="M34" s="18">
        <f t="shared" si="15"/>
        <v>431</v>
      </c>
      <c r="N34" s="18">
        <f t="shared" si="15"/>
        <v>1076</v>
      </c>
      <c r="O34" s="18">
        <f t="shared" si="15"/>
        <v>133</v>
      </c>
      <c r="P34" s="18">
        <f t="shared" si="15"/>
        <v>32</v>
      </c>
      <c r="Q34" s="18">
        <f t="shared" si="15"/>
        <v>16</v>
      </c>
      <c r="R34" s="18">
        <f t="shared" si="15"/>
        <v>78</v>
      </c>
      <c r="S34" s="10">
        <f>SUM(E34/C34)</f>
        <v>0.24570524412296565</v>
      </c>
      <c r="T34" s="10">
        <f>SUM((E34+M34)/(C34+M34+Q34))</f>
        <v>0.31164032026277971</v>
      </c>
      <c r="U34" s="10">
        <f>SUM(J34/C34)</f>
        <v>0.40212477396021701</v>
      </c>
      <c r="V34" s="10">
        <f>SUM(T34+U34)</f>
        <v>0.71376509422299672</v>
      </c>
      <c r="W34" s="11">
        <f>SUM(D34+F34-I34)</f>
        <v>864</v>
      </c>
      <c r="X34" s="11">
        <f>SUM(C34+M34+P34+Q34)</f>
        <v>4903</v>
      </c>
      <c r="Y34" s="12"/>
      <c r="Z34" s="12"/>
      <c r="AA34" s="12"/>
    </row>
    <row r="35" spans="1:27" x14ac:dyDescent="0.2">
      <c r="A35" s="19"/>
      <c r="B35" s="8"/>
      <c r="C35" s="8"/>
      <c r="D35" s="20">
        <f>SUM(D34/B32)</f>
        <v>4.4000000000000004</v>
      </c>
      <c r="E35" s="8"/>
      <c r="F35" s="8"/>
      <c r="G35" s="9"/>
      <c r="H35" s="9"/>
      <c r="I35" s="9"/>
      <c r="J35" s="8"/>
      <c r="K35" s="21">
        <f>SUM(K34/(K34+L34))</f>
        <v>0.76666666666666672</v>
      </c>
      <c r="L35" s="8"/>
      <c r="M35" s="8"/>
      <c r="N35" s="8"/>
      <c r="O35" s="8"/>
      <c r="P35" s="8"/>
      <c r="Q35" s="8"/>
      <c r="R35" s="22"/>
      <c r="S35" s="23"/>
      <c r="T35" s="8"/>
      <c r="U35" s="8"/>
      <c r="V35" s="8"/>
      <c r="W35" s="8"/>
      <c r="X35" s="11"/>
      <c r="Y35" s="12"/>
      <c r="Z35" s="12"/>
      <c r="AA35" s="12"/>
    </row>
    <row r="38" spans="1:27" x14ac:dyDescent="0.2">
      <c r="A38" s="16"/>
      <c r="B38" s="47"/>
      <c r="C38" s="48"/>
      <c r="D38" s="47"/>
      <c r="E38" s="48"/>
      <c r="F38" s="47"/>
      <c r="G38" s="49"/>
      <c r="H38" s="49"/>
      <c r="I38" s="49"/>
      <c r="J38" s="48"/>
      <c r="K38" s="47"/>
      <c r="L38" s="47"/>
      <c r="M38" s="47"/>
      <c r="N38" s="47"/>
      <c r="O38" s="47"/>
      <c r="P38" s="47"/>
      <c r="Q38" s="47"/>
      <c r="R38" s="47"/>
      <c r="S38" s="50"/>
      <c r="T38" s="50"/>
      <c r="U38" s="50"/>
      <c r="V38" s="50"/>
      <c r="W38" s="51"/>
      <c r="X38" s="51"/>
    </row>
  </sheetData>
  <printOptions horizontalCentered="1" verticalCentered="1"/>
  <pageMargins left="0.25" right="0.25" top="0.25" bottom="0.25" header="0.5" footer="0"/>
  <pageSetup scale="89" orientation="landscape" horizontalDpi="360" verticalDpi="360" r:id="rId1"/>
  <headerFooter alignWithMargins="0">
    <oddHeader>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tabSelected="1" zoomScaleNormal="100" workbookViewId="0">
      <selection activeCell="X4" sqref="X4"/>
    </sheetView>
  </sheetViews>
  <sheetFormatPr defaultRowHeight="12.75" customHeight="1" x14ac:dyDescent="0.2"/>
  <cols>
    <col min="1" max="1" width="17.28515625" style="38" customWidth="1"/>
    <col min="2" max="2" width="7.7109375" style="38" customWidth="1"/>
    <col min="3" max="4" width="5.7109375" style="45" customWidth="1"/>
    <col min="5" max="5" width="5.7109375" style="38" customWidth="1"/>
    <col min="6" max="7" width="5.7109375" style="45" customWidth="1"/>
    <col min="8" max="8" width="5.7109375" style="38" customWidth="1"/>
    <col min="9" max="11" width="5.7109375" style="45" customWidth="1"/>
    <col min="12" max="13" width="5.7109375" style="38" customWidth="1"/>
    <col min="14" max="14" width="6.7109375" style="38" customWidth="1"/>
    <col min="15" max="17" width="5.7109375" style="45" customWidth="1"/>
    <col min="18" max="18" width="6.7109375" style="38" customWidth="1"/>
    <col min="19" max="19" width="6.7109375" style="46" customWidth="1"/>
    <col min="20" max="20" width="6.7109375" style="38" customWidth="1"/>
    <col min="21" max="21" width="9.140625" style="31"/>
    <col min="22" max="255" width="9.140625" style="38"/>
    <col min="256" max="256" width="16.7109375" style="38" customWidth="1"/>
    <col min="257" max="257" width="7.7109375" style="38" customWidth="1"/>
    <col min="258" max="268" width="5.7109375" style="38" customWidth="1"/>
    <col min="269" max="269" width="6.7109375" style="38" customWidth="1"/>
    <col min="270" max="273" width="5.7109375" style="38" customWidth="1"/>
    <col min="274" max="276" width="6.7109375" style="38" customWidth="1"/>
    <col min="277" max="511" width="9.140625" style="38"/>
    <col min="512" max="512" width="16.7109375" style="38" customWidth="1"/>
    <col min="513" max="513" width="7.7109375" style="38" customWidth="1"/>
    <col min="514" max="524" width="5.7109375" style="38" customWidth="1"/>
    <col min="525" max="525" width="6.7109375" style="38" customWidth="1"/>
    <col min="526" max="529" width="5.7109375" style="38" customWidth="1"/>
    <col min="530" max="532" width="6.7109375" style="38" customWidth="1"/>
    <col min="533" max="767" width="9.140625" style="38"/>
    <col min="768" max="768" width="16.7109375" style="38" customWidth="1"/>
    <col min="769" max="769" width="7.7109375" style="38" customWidth="1"/>
    <col min="770" max="780" width="5.7109375" style="38" customWidth="1"/>
    <col min="781" max="781" width="6.7109375" style="38" customWidth="1"/>
    <col min="782" max="785" width="5.7109375" style="38" customWidth="1"/>
    <col min="786" max="788" width="6.7109375" style="38" customWidth="1"/>
    <col min="789" max="1023" width="9.140625" style="38"/>
    <col min="1024" max="1024" width="16.7109375" style="38" customWidth="1"/>
    <col min="1025" max="1025" width="7.7109375" style="38" customWidth="1"/>
    <col min="1026" max="1036" width="5.7109375" style="38" customWidth="1"/>
    <col min="1037" max="1037" width="6.7109375" style="38" customWidth="1"/>
    <col min="1038" max="1041" width="5.7109375" style="38" customWidth="1"/>
    <col min="1042" max="1044" width="6.7109375" style="38" customWidth="1"/>
    <col min="1045" max="1279" width="9.140625" style="38"/>
    <col min="1280" max="1280" width="16.7109375" style="38" customWidth="1"/>
    <col min="1281" max="1281" width="7.7109375" style="38" customWidth="1"/>
    <col min="1282" max="1292" width="5.7109375" style="38" customWidth="1"/>
    <col min="1293" max="1293" width="6.7109375" style="38" customWidth="1"/>
    <col min="1294" max="1297" width="5.7109375" style="38" customWidth="1"/>
    <col min="1298" max="1300" width="6.7109375" style="38" customWidth="1"/>
    <col min="1301" max="1535" width="9.140625" style="38"/>
    <col min="1536" max="1536" width="16.7109375" style="38" customWidth="1"/>
    <col min="1537" max="1537" width="7.7109375" style="38" customWidth="1"/>
    <col min="1538" max="1548" width="5.7109375" style="38" customWidth="1"/>
    <col min="1549" max="1549" width="6.7109375" style="38" customWidth="1"/>
    <col min="1550" max="1553" width="5.7109375" style="38" customWidth="1"/>
    <col min="1554" max="1556" width="6.7109375" style="38" customWidth="1"/>
    <col min="1557" max="1791" width="9.140625" style="38"/>
    <col min="1792" max="1792" width="16.7109375" style="38" customWidth="1"/>
    <col min="1793" max="1793" width="7.7109375" style="38" customWidth="1"/>
    <col min="1794" max="1804" width="5.7109375" style="38" customWidth="1"/>
    <col min="1805" max="1805" width="6.7109375" style="38" customWidth="1"/>
    <col min="1806" max="1809" width="5.7109375" style="38" customWidth="1"/>
    <col min="1810" max="1812" width="6.7109375" style="38" customWidth="1"/>
    <col min="1813" max="2047" width="9.140625" style="38"/>
    <col min="2048" max="2048" width="16.7109375" style="38" customWidth="1"/>
    <col min="2049" max="2049" width="7.7109375" style="38" customWidth="1"/>
    <col min="2050" max="2060" width="5.7109375" style="38" customWidth="1"/>
    <col min="2061" max="2061" width="6.7109375" style="38" customWidth="1"/>
    <col min="2062" max="2065" width="5.7109375" style="38" customWidth="1"/>
    <col min="2066" max="2068" width="6.7109375" style="38" customWidth="1"/>
    <col min="2069" max="2303" width="9.140625" style="38"/>
    <col min="2304" max="2304" width="16.7109375" style="38" customWidth="1"/>
    <col min="2305" max="2305" width="7.7109375" style="38" customWidth="1"/>
    <col min="2306" max="2316" width="5.7109375" style="38" customWidth="1"/>
    <col min="2317" max="2317" width="6.7109375" style="38" customWidth="1"/>
    <col min="2318" max="2321" width="5.7109375" style="38" customWidth="1"/>
    <col min="2322" max="2324" width="6.7109375" style="38" customWidth="1"/>
    <col min="2325" max="2559" width="9.140625" style="38"/>
    <col min="2560" max="2560" width="16.7109375" style="38" customWidth="1"/>
    <col min="2561" max="2561" width="7.7109375" style="38" customWidth="1"/>
    <col min="2562" max="2572" width="5.7109375" style="38" customWidth="1"/>
    <col min="2573" max="2573" width="6.7109375" style="38" customWidth="1"/>
    <col min="2574" max="2577" width="5.7109375" style="38" customWidth="1"/>
    <col min="2578" max="2580" width="6.7109375" style="38" customWidth="1"/>
    <col min="2581" max="2815" width="9.140625" style="38"/>
    <col min="2816" max="2816" width="16.7109375" style="38" customWidth="1"/>
    <col min="2817" max="2817" width="7.7109375" style="38" customWidth="1"/>
    <col min="2818" max="2828" width="5.7109375" style="38" customWidth="1"/>
    <col min="2829" max="2829" width="6.7109375" style="38" customWidth="1"/>
    <col min="2830" max="2833" width="5.7109375" style="38" customWidth="1"/>
    <col min="2834" max="2836" width="6.7109375" style="38" customWidth="1"/>
    <col min="2837" max="3071" width="9.140625" style="38"/>
    <col min="3072" max="3072" width="16.7109375" style="38" customWidth="1"/>
    <col min="3073" max="3073" width="7.7109375" style="38" customWidth="1"/>
    <col min="3074" max="3084" width="5.7109375" style="38" customWidth="1"/>
    <col min="3085" max="3085" width="6.7109375" style="38" customWidth="1"/>
    <col min="3086" max="3089" width="5.7109375" style="38" customWidth="1"/>
    <col min="3090" max="3092" width="6.7109375" style="38" customWidth="1"/>
    <col min="3093" max="3327" width="9.140625" style="38"/>
    <col min="3328" max="3328" width="16.7109375" style="38" customWidth="1"/>
    <col min="3329" max="3329" width="7.7109375" style="38" customWidth="1"/>
    <col min="3330" max="3340" width="5.7109375" style="38" customWidth="1"/>
    <col min="3341" max="3341" width="6.7109375" style="38" customWidth="1"/>
    <col min="3342" max="3345" width="5.7109375" style="38" customWidth="1"/>
    <col min="3346" max="3348" width="6.7109375" style="38" customWidth="1"/>
    <col min="3349" max="3583" width="9.140625" style="38"/>
    <col min="3584" max="3584" width="16.7109375" style="38" customWidth="1"/>
    <col min="3585" max="3585" width="7.7109375" style="38" customWidth="1"/>
    <col min="3586" max="3596" width="5.7109375" style="38" customWidth="1"/>
    <col min="3597" max="3597" width="6.7109375" style="38" customWidth="1"/>
    <col min="3598" max="3601" width="5.7109375" style="38" customWidth="1"/>
    <col min="3602" max="3604" width="6.7109375" style="38" customWidth="1"/>
    <col min="3605" max="3839" width="9.140625" style="38"/>
    <col min="3840" max="3840" width="16.7109375" style="38" customWidth="1"/>
    <col min="3841" max="3841" width="7.7109375" style="38" customWidth="1"/>
    <col min="3842" max="3852" width="5.7109375" style="38" customWidth="1"/>
    <col min="3853" max="3853" width="6.7109375" style="38" customWidth="1"/>
    <col min="3854" max="3857" width="5.7109375" style="38" customWidth="1"/>
    <col min="3858" max="3860" width="6.7109375" style="38" customWidth="1"/>
    <col min="3861" max="4095" width="9.140625" style="38"/>
    <col min="4096" max="4096" width="16.7109375" style="38" customWidth="1"/>
    <col min="4097" max="4097" width="7.7109375" style="38" customWidth="1"/>
    <col min="4098" max="4108" width="5.7109375" style="38" customWidth="1"/>
    <col min="4109" max="4109" width="6.7109375" style="38" customWidth="1"/>
    <col min="4110" max="4113" width="5.7109375" style="38" customWidth="1"/>
    <col min="4114" max="4116" width="6.7109375" style="38" customWidth="1"/>
    <col min="4117" max="4351" width="9.140625" style="38"/>
    <col min="4352" max="4352" width="16.7109375" style="38" customWidth="1"/>
    <col min="4353" max="4353" width="7.7109375" style="38" customWidth="1"/>
    <col min="4354" max="4364" width="5.7109375" style="38" customWidth="1"/>
    <col min="4365" max="4365" width="6.7109375" style="38" customWidth="1"/>
    <col min="4366" max="4369" width="5.7109375" style="38" customWidth="1"/>
    <col min="4370" max="4372" width="6.7109375" style="38" customWidth="1"/>
    <col min="4373" max="4607" width="9.140625" style="38"/>
    <col min="4608" max="4608" width="16.7109375" style="38" customWidth="1"/>
    <col min="4609" max="4609" width="7.7109375" style="38" customWidth="1"/>
    <col min="4610" max="4620" width="5.7109375" style="38" customWidth="1"/>
    <col min="4621" max="4621" width="6.7109375" style="38" customWidth="1"/>
    <col min="4622" max="4625" width="5.7109375" style="38" customWidth="1"/>
    <col min="4626" max="4628" width="6.7109375" style="38" customWidth="1"/>
    <col min="4629" max="4863" width="9.140625" style="38"/>
    <col min="4864" max="4864" width="16.7109375" style="38" customWidth="1"/>
    <col min="4865" max="4865" width="7.7109375" style="38" customWidth="1"/>
    <col min="4866" max="4876" width="5.7109375" style="38" customWidth="1"/>
    <col min="4877" max="4877" width="6.7109375" style="38" customWidth="1"/>
    <col min="4878" max="4881" width="5.7109375" style="38" customWidth="1"/>
    <col min="4882" max="4884" width="6.7109375" style="38" customWidth="1"/>
    <col min="4885" max="5119" width="9.140625" style="38"/>
    <col min="5120" max="5120" width="16.7109375" style="38" customWidth="1"/>
    <col min="5121" max="5121" width="7.7109375" style="38" customWidth="1"/>
    <col min="5122" max="5132" width="5.7109375" style="38" customWidth="1"/>
    <col min="5133" max="5133" width="6.7109375" style="38" customWidth="1"/>
    <col min="5134" max="5137" width="5.7109375" style="38" customWidth="1"/>
    <col min="5138" max="5140" width="6.7109375" style="38" customWidth="1"/>
    <col min="5141" max="5375" width="9.140625" style="38"/>
    <col min="5376" max="5376" width="16.7109375" style="38" customWidth="1"/>
    <col min="5377" max="5377" width="7.7109375" style="38" customWidth="1"/>
    <col min="5378" max="5388" width="5.7109375" style="38" customWidth="1"/>
    <col min="5389" max="5389" width="6.7109375" style="38" customWidth="1"/>
    <col min="5390" max="5393" width="5.7109375" style="38" customWidth="1"/>
    <col min="5394" max="5396" width="6.7109375" style="38" customWidth="1"/>
    <col min="5397" max="5631" width="9.140625" style="38"/>
    <col min="5632" max="5632" width="16.7109375" style="38" customWidth="1"/>
    <col min="5633" max="5633" width="7.7109375" style="38" customWidth="1"/>
    <col min="5634" max="5644" width="5.7109375" style="38" customWidth="1"/>
    <col min="5645" max="5645" width="6.7109375" style="38" customWidth="1"/>
    <col min="5646" max="5649" width="5.7109375" style="38" customWidth="1"/>
    <col min="5650" max="5652" width="6.7109375" style="38" customWidth="1"/>
    <col min="5653" max="5887" width="9.140625" style="38"/>
    <col min="5888" max="5888" width="16.7109375" style="38" customWidth="1"/>
    <col min="5889" max="5889" width="7.7109375" style="38" customWidth="1"/>
    <col min="5890" max="5900" width="5.7109375" style="38" customWidth="1"/>
    <col min="5901" max="5901" width="6.7109375" style="38" customWidth="1"/>
    <col min="5902" max="5905" width="5.7109375" style="38" customWidth="1"/>
    <col min="5906" max="5908" width="6.7109375" style="38" customWidth="1"/>
    <col min="5909" max="6143" width="9.140625" style="38"/>
    <col min="6144" max="6144" width="16.7109375" style="38" customWidth="1"/>
    <col min="6145" max="6145" width="7.7109375" style="38" customWidth="1"/>
    <col min="6146" max="6156" width="5.7109375" style="38" customWidth="1"/>
    <col min="6157" max="6157" width="6.7109375" style="38" customWidth="1"/>
    <col min="6158" max="6161" width="5.7109375" style="38" customWidth="1"/>
    <col min="6162" max="6164" width="6.7109375" style="38" customWidth="1"/>
    <col min="6165" max="6399" width="9.140625" style="38"/>
    <col min="6400" max="6400" width="16.7109375" style="38" customWidth="1"/>
    <col min="6401" max="6401" width="7.7109375" style="38" customWidth="1"/>
    <col min="6402" max="6412" width="5.7109375" style="38" customWidth="1"/>
    <col min="6413" max="6413" width="6.7109375" style="38" customWidth="1"/>
    <col min="6414" max="6417" width="5.7109375" style="38" customWidth="1"/>
    <col min="6418" max="6420" width="6.7109375" style="38" customWidth="1"/>
    <col min="6421" max="6655" width="9.140625" style="38"/>
    <col min="6656" max="6656" width="16.7109375" style="38" customWidth="1"/>
    <col min="6657" max="6657" width="7.7109375" style="38" customWidth="1"/>
    <col min="6658" max="6668" width="5.7109375" style="38" customWidth="1"/>
    <col min="6669" max="6669" width="6.7109375" style="38" customWidth="1"/>
    <col min="6670" max="6673" width="5.7109375" style="38" customWidth="1"/>
    <col min="6674" max="6676" width="6.7109375" style="38" customWidth="1"/>
    <col min="6677" max="6911" width="9.140625" style="38"/>
    <col min="6912" max="6912" width="16.7109375" style="38" customWidth="1"/>
    <col min="6913" max="6913" width="7.7109375" style="38" customWidth="1"/>
    <col min="6914" max="6924" width="5.7109375" style="38" customWidth="1"/>
    <col min="6925" max="6925" width="6.7109375" style="38" customWidth="1"/>
    <col min="6926" max="6929" width="5.7109375" style="38" customWidth="1"/>
    <col min="6930" max="6932" width="6.7109375" style="38" customWidth="1"/>
    <col min="6933" max="7167" width="9.140625" style="38"/>
    <col min="7168" max="7168" width="16.7109375" style="38" customWidth="1"/>
    <col min="7169" max="7169" width="7.7109375" style="38" customWidth="1"/>
    <col min="7170" max="7180" width="5.7109375" style="38" customWidth="1"/>
    <col min="7181" max="7181" width="6.7109375" style="38" customWidth="1"/>
    <col min="7182" max="7185" width="5.7109375" style="38" customWidth="1"/>
    <col min="7186" max="7188" width="6.7109375" style="38" customWidth="1"/>
    <col min="7189" max="7423" width="9.140625" style="38"/>
    <col min="7424" max="7424" width="16.7109375" style="38" customWidth="1"/>
    <col min="7425" max="7425" width="7.7109375" style="38" customWidth="1"/>
    <col min="7426" max="7436" width="5.7109375" style="38" customWidth="1"/>
    <col min="7437" max="7437" width="6.7109375" style="38" customWidth="1"/>
    <col min="7438" max="7441" width="5.7109375" style="38" customWidth="1"/>
    <col min="7442" max="7444" width="6.7109375" style="38" customWidth="1"/>
    <col min="7445" max="7679" width="9.140625" style="38"/>
    <col min="7680" max="7680" width="16.7109375" style="38" customWidth="1"/>
    <col min="7681" max="7681" width="7.7109375" style="38" customWidth="1"/>
    <col min="7682" max="7692" width="5.7109375" style="38" customWidth="1"/>
    <col min="7693" max="7693" width="6.7109375" style="38" customWidth="1"/>
    <col min="7694" max="7697" width="5.7109375" style="38" customWidth="1"/>
    <col min="7698" max="7700" width="6.7109375" style="38" customWidth="1"/>
    <col min="7701" max="7935" width="9.140625" style="38"/>
    <col min="7936" max="7936" width="16.7109375" style="38" customWidth="1"/>
    <col min="7937" max="7937" width="7.7109375" style="38" customWidth="1"/>
    <col min="7938" max="7948" width="5.7109375" style="38" customWidth="1"/>
    <col min="7949" max="7949" width="6.7109375" style="38" customWidth="1"/>
    <col min="7950" max="7953" width="5.7109375" style="38" customWidth="1"/>
    <col min="7954" max="7956" width="6.7109375" style="38" customWidth="1"/>
    <col min="7957" max="8191" width="9.140625" style="38"/>
    <col min="8192" max="8192" width="16.7109375" style="38" customWidth="1"/>
    <col min="8193" max="8193" width="7.7109375" style="38" customWidth="1"/>
    <col min="8194" max="8204" width="5.7109375" style="38" customWidth="1"/>
    <col min="8205" max="8205" width="6.7109375" style="38" customWidth="1"/>
    <col min="8206" max="8209" width="5.7109375" style="38" customWidth="1"/>
    <col min="8210" max="8212" width="6.7109375" style="38" customWidth="1"/>
    <col min="8213" max="8447" width="9.140625" style="38"/>
    <col min="8448" max="8448" width="16.7109375" style="38" customWidth="1"/>
    <col min="8449" max="8449" width="7.7109375" style="38" customWidth="1"/>
    <col min="8450" max="8460" width="5.7109375" style="38" customWidth="1"/>
    <col min="8461" max="8461" width="6.7109375" style="38" customWidth="1"/>
    <col min="8462" max="8465" width="5.7109375" style="38" customWidth="1"/>
    <col min="8466" max="8468" width="6.7109375" style="38" customWidth="1"/>
    <col min="8469" max="8703" width="9.140625" style="38"/>
    <col min="8704" max="8704" width="16.7109375" style="38" customWidth="1"/>
    <col min="8705" max="8705" width="7.7109375" style="38" customWidth="1"/>
    <col min="8706" max="8716" width="5.7109375" style="38" customWidth="1"/>
    <col min="8717" max="8717" width="6.7109375" style="38" customWidth="1"/>
    <col min="8718" max="8721" width="5.7109375" style="38" customWidth="1"/>
    <col min="8722" max="8724" width="6.7109375" style="38" customWidth="1"/>
    <col min="8725" max="8959" width="9.140625" style="38"/>
    <col min="8960" max="8960" width="16.7109375" style="38" customWidth="1"/>
    <col min="8961" max="8961" width="7.7109375" style="38" customWidth="1"/>
    <col min="8962" max="8972" width="5.7109375" style="38" customWidth="1"/>
    <col min="8973" max="8973" width="6.7109375" style="38" customWidth="1"/>
    <col min="8974" max="8977" width="5.7109375" style="38" customWidth="1"/>
    <col min="8978" max="8980" width="6.7109375" style="38" customWidth="1"/>
    <col min="8981" max="9215" width="9.140625" style="38"/>
    <col min="9216" max="9216" width="16.7109375" style="38" customWidth="1"/>
    <col min="9217" max="9217" width="7.7109375" style="38" customWidth="1"/>
    <col min="9218" max="9228" width="5.7109375" style="38" customWidth="1"/>
    <col min="9229" max="9229" width="6.7109375" style="38" customWidth="1"/>
    <col min="9230" max="9233" width="5.7109375" style="38" customWidth="1"/>
    <col min="9234" max="9236" width="6.7109375" style="38" customWidth="1"/>
    <col min="9237" max="9471" width="9.140625" style="38"/>
    <col min="9472" max="9472" width="16.7109375" style="38" customWidth="1"/>
    <col min="9473" max="9473" width="7.7109375" style="38" customWidth="1"/>
    <col min="9474" max="9484" width="5.7109375" style="38" customWidth="1"/>
    <col min="9485" max="9485" width="6.7109375" style="38" customWidth="1"/>
    <col min="9486" max="9489" width="5.7109375" style="38" customWidth="1"/>
    <col min="9490" max="9492" width="6.7109375" style="38" customWidth="1"/>
    <col min="9493" max="9727" width="9.140625" style="38"/>
    <col min="9728" max="9728" width="16.7109375" style="38" customWidth="1"/>
    <col min="9729" max="9729" width="7.7109375" style="38" customWidth="1"/>
    <col min="9730" max="9740" width="5.7109375" style="38" customWidth="1"/>
    <col min="9741" max="9741" width="6.7109375" style="38" customWidth="1"/>
    <col min="9742" max="9745" width="5.7109375" style="38" customWidth="1"/>
    <col min="9746" max="9748" width="6.7109375" style="38" customWidth="1"/>
    <col min="9749" max="9983" width="9.140625" style="38"/>
    <col min="9984" max="9984" width="16.7109375" style="38" customWidth="1"/>
    <col min="9985" max="9985" width="7.7109375" style="38" customWidth="1"/>
    <col min="9986" max="9996" width="5.7109375" style="38" customWidth="1"/>
    <col min="9997" max="9997" width="6.7109375" style="38" customWidth="1"/>
    <col min="9998" max="10001" width="5.7109375" style="38" customWidth="1"/>
    <col min="10002" max="10004" width="6.7109375" style="38" customWidth="1"/>
    <col min="10005" max="10239" width="9.140625" style="38"/>
    <col min="10240" max="10240" width="16.7109375" style="38" customWidth="1"/>
    <col min="10241" max="10241" width="7.7109375" style="38" customWidth="1"/>
    <col min="10242" max="10252" width="5.7109375" style="38" customWidth="1"/>
    <col min="10253" max="10253" width="6.7109375" style="38" customWidth="1"/>
    <col min="10254" max="10257" width="5.7109375" style="38" customWidth="1"/>
    <col min="10258" max="10260" width="6.7109375" style="38" customWidth="1"/>
    <col min="10261" max="10495" width="9.140625" style="38"/>
    <col min="10496" max="10496" width="16.7109375" style="38" customWidth="1"/>
    <col min="10497" max="10497" width="7.7109375" style="38" customWidth="1"/>
    <col min="10498" max="10508" width="5.7109375" style="38" customWidth="1"/>
    <col min="10509" max="10509" width="6.7109375" style="38" customWidth="1"/>
    <col min="10510" max="10513" width="5.7109375" style="38" customWidth="1"/>
    <col min="10514" max="10516" width="6.7109375" style="38" customWidth="1"/>
    <col min="10517" max="10751" width="9.140625" style="38"/>
    <col min="10752" max="10752" width="16.7109375" style="38" customWidth="1"/>
    <col min="10753" max="10753" width="7.7109375" style="38" customWidth="1"/>
    <col min="10754" max="10764" width="5.7109375" style="38" customWidth="1"/>
    <col min="10765" max="10765" width="6.7109375" style="38" customWidth="1"/>
    <col min="10766" max="10769" width="5.7109375" style="38" customWidth="1"/>
    <col min="10770" max="10772" width="6.7109375" style="38" customWidth="1"/>
    <col min="10773" max="11007" width="9.140625" style="38"/>
    <col min="11008" max="11008" width="16.7109375" style="38" customWidth="1"/>
    <col min="11009" max="11009" width="7.7109375" style="38" customWidth="1"/>
    <col min="11010" max="11020" width="5.7109375" style="38" customWidth="1"/>
    <col min="11021" max="11021" width="6.7109375" style="38" customWidth="1"/>
    <col min="11022" max="11025" width="5.7109375" style="38" customWidth="1"/>
    <col min="11026" max="11028" width="6.7109375" style="38" customWidth="1"/>
    <col min="11029" max="11263" width="9.140625" style="38"/>
    <col min="11264" max="11264" width="16.7109375" style="38" customWidth="1"/>
    <col min="11265" max="11265" width="7.7109375" style="38" customWidth="1"/>
    <col min="11266" max="11276" width="5.7109375" style="38" customWidth="1"/>
    <col min="11277" max="11277" width="6.7109375" style="38" customWidth="1"/>
    <col min="11278" max="11281" width="5.7109375" style="38" customWidth="1"/>
    <col min="11282" max="11284" width="6.7109375" style="38" customWidth="1"/>
    <col min="11285" max="11519" width="9.140625" style="38"/>
    <col min="11520" max="11520" width="16.7109375" style="38" customWidth="1"/>
    <col min="11521" max="11521" width="7.7109375" style="38" customWidth="1"/>
    <col min="11522" max="11532" width="5.7109375" style="38" customWidth="1"/>
    <col min="11533" max="11533" width="6.7109375" style="38" customWidth="1"/>
    <col min="11534" max="11537" width="5.7109375" style="38" customWidth="1"/>
    <col min="11538" max="11540" width="6.7109375" style="38" customWidth="1"/>
    <col min="11541" max="11775" width="9.140625" style="38"/>
    <col min="11776" max="11776" width="16.7109375" style="38" customWidth="1"/>
    <col min="11777" max="11777" width="7.7109375" style="38" customWidth="1"/>
    <col min="11778" max="11788" width="5.7109375" style="38" customWidth="1"/>
    <col min="11789" max="11789" width="6.7109375" style="38" customWidth="1"/>
    <col min="11790" max="11793" width="5.7109375" style="38" customWidth="1"/>
    <col min="11794" max="11796" width="6.7109375" style="38" customWidth="1"/>
    <col min="11797" max="12031" width="9.140625" style="38"/>
    <col min="12032" max="12032" width="16.7109375" style="38" customWidth="1"/>
    <col min="12033" max="12033" width="7.7109375" style="38" customWidth="1"/>
    <col min="12034" max="12044" width="5.7109375" style="38" customWidth="1"/>
    <col min="12045" max="12045" width="6.7109375" style="38" customWidth="1"/>
    <col min="12046" max="12049" width="5.7109375" style="38" customWidth="1"/>
    <col min="12050" max="12052" width="6.7109375" style="38" customWidth="1"/>
    <col min="12053" max="12287" width="9.140625" style="38"/>
    <col min="12288" max="12288" width="16.7109375" style="38" customWidth="1"/>
    <col min="12289" max="12289" width="7.7109375" style="38" customWidth="1"/>
    <col min="12290" max="12300" width="5.7109375" style="38" customWidth="1"/>
    <col min="12301" max="12301" width="6.7109375" style="38" customWidth="1"/>
    <col min="12302" max="12305" width="5.7109375" style="38" customWidth="1"/>
    <col min="12306" max="12308" width="6.7109375" style="38" customWidth="1"/>
    <col min="12309" max="12543" width="9.140625" style="38"/>
    <col min="12544" max="12544" width="16.7109375" style="38" customWidth="1"/>
    <col min="12545" max="12545" width="7.7109375" style="38" customWidth="1"/>
    <col min="12546" max="12556" width="5.7109375" style="38" customWidth="1"/>
    <col min="12557" max="12557" width="6.7109375" style="38" customWidth="1"/>
    <col min="12558" max="12561" width="5.7109375" style="38" customWidth="1"/>
    <col min="12562" max="12564" width="6.7109375" style="38" customWidth="1"/>
    <col min="12565" max="12799" width="9.140625" style="38"/>
    <col min="12800" max="12800" width="16.7109375" style="38" customWidth="1"/>
    <col min="12801" max="12801" width="7.7109375" style="38" customWidth="1"/>
    <col min="12802" max="12812" width="5.7109375" style="38" customWidth="1"/>
    <col min="12813" max="12813" width="6.7109375" style="38" customWidth="1"/>
    <col min="12814" max="12817" width="5.7109375" style="38" customWidth="1"/>
    <col min="12818" max="12820" width="6.7109375" style="38" customWidth="1"/>
    <col min="12821" max="13055" width="9.140625" style="38"/>
    <col min="13056" max="13056" width="16.7109375" style="38" customWidth="1"/>
    <col min="13057" max="13057" width="7.7109375" style="38" customWidth="1"/>
    <col min="13058" max="13068" width="5.7109375" style="38" customWidth="1"/>
    <col min="13069" max="13069" width="6.7109375" style="38" customWidth="1"/>
    <col min="13070" max="13073" width="5.7109375" style="38" customWidth="1"/>
    <col min="13074" max="13076" width="6.7109375" style="38" customWidth="1"/>
    <col min="13077" max="13311" width="9.140625" style="38"/>
    <col min="13312" max="13312" width="16.7109375" style="38" customWidth="1"/>
    <col min="13313" max="13313" width="7.7109375" style="38" customWidth="1"/>
    <col min="13314" max="13324" width="5.7109375" style="38" customWidth="1"/>
    <col min="13325" max="13325" width="6.7109375" style="38" customWidth="1"/>
    <col min="13326" max="13329" width="5.7109375" style="38" customWidth="1"/>
    <col min="13330" max="13332" width="6.7109375" style="38" customWidth="1"/>
    <col min="13333" max="13567" width="9.140625" style="38"/>
    <col min="13568" max="13568" width="16.7109375" style="38" customWidth="1"/>
    <col min="13569" max="13569" width="7.7109375" style="38" customWidth="1"/>
    <col min="13570" max="13580" width="5.7109375" style="38" customWidth="1"/>
    <col min="13581" max="13581" width="6.7109375" style="38" customWidth="1"/>
    <col min="13582" max="13585" width="5.7109375" style="38" customWidth="1"/>
    <col min="13586" max="13588" width="6.7109375" style="38" customWidth="1"/>
    <col min="13589" max="13823" width="9.140625" style="38"/>
    <col min="13824" max="13824" width="16.7109375" style="38" customWidth="1"/>
    <col min="13825" max="13825" width="7.7109375" style="38" customWidth="1"/>
    <col min="13826" max="13836" width="5.7109375" style="38" customWidth="1"/>
    <col min="13837" max="13837" width="6.7109375" style="38" customWidth="1"/>
    <col min="13838" max="13841" width="5.7109375" style="38" customWidth="1"/>
    <col min="13842" max="13844" width="6.7109375" style="38" customWidth="1"/>
    <col min="13845" max="14079" width="9.140625" style="38"/>
    <col min="14080" max="14080" width="16.7109375" style="38" customWidth="1"/>
    <col min="14081" max="14081" width="7.7109375" style="38" customWidth="1"/>
    <col min="14082" max="14092" width="5.7109375" style="38" customWidth="1"/>
    <col min="14093" max="14093" width="6.7109375" style="38" customWidth="1"/>
    <col min="14094" max="14097" width="5.7109375" style="38" customWidth="1"/>
    <col min="14098" max="14100" width="6.7109375" style="38" customWidth="1"/>
    <col min="14101" max="14335" width="9.140625" style="38"/>
    <col min="14336" max="14336" width="16.7109375" style="38" customWidth="1"/>
    <col min="14337" max="14337" width="7.7109375" style="38" customWidth="1"/>
    <col min="14338" max="14348" width="5.7109375" style="38" customWidth="1"/>
    <col min="14349" max="14349" width="6.7109375" style="38" customWidth="1"/>
    <col min="14350" max="14353" width="5.7109375" style="38" customWidth="1"/>
    <col min="14354" max="14356" width="6.7109375" style="38" customWidth="1"/>
    <col min="14357" max="14591" width="9.140625" style="38"/>
    <col min="14592" max="14592" width="16.7109375" style="38" customWidth="1"/>
    <col min="14593" max="14593" width="7.7109375" style="38" customWidth="1"/>
    <col min="14594" max="14604" width="5.7109375" style="38" customWidth="1"/>
    <col min="14605" max="14605" width="6.7109375" style="38" customWidth="1"/>
    <col min="14606" max="14609" width="5.7109375" style="38" customWidth="1"/>
    <col min="14610" max="14612" width="6.7109375" style="38" customWidth="1"/>
    <col min="14613" max="14847" width="9.140625" style="38"/>
    <col min="14848" max="14848" width="16.7109375" style="38" customWidth="1"/>
    <col min="14849" max="14849" width="7.7109375" style="38" customWidth="1"/>
    <col min="14850" max="14860" width="5.7109375" style="38" customWidth="1"/>
    <col min="14861" max="14861" width="6.7109375" style="38" customWidth="1"/>
    <col min="14862" max="14865" width="5.7109375" style="38" customWidth="1"/>
    <col min="14866" max="14868" width="6.7109375" style="38" customWidth="1"/>
    <col min="14869" max="15103" width="9.140625" style="38"/>
    <col min="15104" max="15104" width="16.7109375" style="38" customWidth="1"/>
    <col min="15105" max="15105" width="7.7109375" style="38" customWidth="1"/>
    <col min="15106" max="15116" width="5.7109375" style="38" customWidth="1"/>
    <col min="15117" max="15117" width="6.7109375" style="38" customWidth="1"/>
    <col min="15118" max="15121" width="5.7109375" style="38" customWidth="1"/>
    <col min="15122" max="15124" width="6.7109375" style="38" customWidth="1"/>
    <col min="15125" max="15359" width="9.140625" style="38"/>
    <col min="15360" max="15360" width="16.7109375" style="38" customWidth="1"/>
    <col min="15361" max="15361" width="7.7109375" style="38" customWidth="1"/>
    <col min="15362" max="15372" width="5.7109375" style="38" customWidth="1"/>
    <col min="15373" max="15373" width="6.7109375" style="38" customWidth="1"/>
    <col min="15374" max="15377" width="5.7109375" style="38" customWidth="1"/>
    <col min="15378" max="15380" width="6.7109375" style="38" customWidth="1"/>
    <col min="15381" max="15615" width="9.140625" style="38"/>
    <col min="15616" max="15616" width="16.7109375" style="38" customWidth="1"/>
    <col min="15617" max="15617" width="7.7109375" style="38" customWidth="1"/>
    <col min="15618" max="15628" width="5.7109375" style="38" customWidth="1"/>
    <col min="15629" max="15629" width="6.7109375" style="38" customWidth="1"/>
    <col min="15630" max="15633" width="5.7109375" style="38" customWidth="1"/>
    <col min="15634" max="15636" width="6.7109375" style="38" customWidth="1"/>
    <col min="15637" max="15871" width="9.140625" style="38"/>
    <col min="15872" max="15872" width="16.7109375" style="38" customWidth="1"/>
    <col min="15873" max="15873" width="7.7109375" style="38" customWidth="1"/>
    <col min="15874" max="15884" width="5.7109375" style="38" customWidth="1"/>
    <col min="15885" max="15885" width="6.7109375" style="38" customWidth="1"/>
    <col min="15886" max="15889" width="5.7109375" style="38" customWidth="1"/>
    <col min="15890" max="15892" width="6.7109375" style="38" customWidth="1"/>
    <col min="15893" max="16127" width="9.140625" style="38"/>
    <col min="16128" max="16128" width="16.7109375" style="38" customWidth="1"/>
    <col min="16129" max="16129" width="7.7109375" style="38" customWidth="1"/>
    <col min="16130" max="16140" width="5.7109375" style="38" customWidth="1"/>
    <col min="16141" max="16141" width="6.7109375" style="38" customWidth="1"/>
    <col min="16142" max="16145" width="5.7109375" style="38" customWidth="1"/>
    <col min="16146" max="16148" width="6.7109375" style="38" customWidth="1"/>
    <col min="16149" max="16384" width="9.140625" style="38"/>
  </cols>
  <sheetData>
    <row r="1" spans="1:24" s="32" customFormat="1" ht="12.75" customHeight="1" x14ac:dyDescent="0.2">
      <c r="A1" s="27" t="s">
        <v>28</v>
      </c>
      <c r="B1" s="28" t="s">
        <v>29</v>
      </c>
      <c r="C1" s="29" t="s">
        <v>4</v>
      </c>
      <c r="D1" s="29" t="s">
        <v>3</v>
      </c>
      <c r="E1" s="28" t="s">
        <v>30</v>
      </c>
      <c r="F1" s="29" t="s">
        <v>13</v>
      </c>
      <c r="G1" s="29" t="s">
        <v>12</v>
      </c>
      <c r="H1" s="28" t="s">
        <v>31</v>
      </c>
      <c r="I1" s="29" t="s">
        <v>32</v>
      </c>
      <c r="J1" s="29" t="s">
        <v>33</v>
      </c>
      <c r="K1" s="29" t="s">
        <v>34</v>
      </c>
      <c r="L1" s="28" t="s">
        <v>35</v>
      </c>
      <c r="M1" s="28" t="s">
        <v>36</v>
      </c>
      <c r="N1" s="30" t="s">
        <v>37</v>
      </c>
      <c r="O1" s="29" t="s">
        <v>38</v>
      </c>
      <c r="P1" s="29" t="s">
        <v>39</v>
      </c>
      <c r="Q1" s="29" t="s">
        <v>8</v>
      </c>
      <c r="R1" s="28" t="s">
        <v>40</v>
      </c>
      <c r="S1" s="30" t="s">
        <v>41</v>
      </c>
      <c r="T1" s="28" t="s">
        <v>42</v>
      </c>
      <c r="U1" s="31"/>
      <c r="W1" s="32" t="s">
        <v>43</v>
      </c>
      <c r="X1" s="32" t="s">
        <v>44</v>
      </c>
    </row>
    <row r="2" spans="1:24" s="32" customFormat="1" ht="12.75" customHeight="1" x14ac:dyDescent="0.2">
      <c r="A2" s="54" t="s">
        <v>75</v>
      </c>
      <c r="B2" s="34">
        <v>65</v>
      </c>
      <c r="C2" s="35">
        <v>56</v>
      </c>
      <c r="D2" s="35">
        <v>24</v>
      </c>
      <c r="E2" s="34">
        <v>23</v>
      </c>
      <c r="F2" s="35">
        <v>49</v>
      </c>
      <c r="G2" s="35">
        <v>15</v>
      </c>
      <c r="H2" s="34">
        <v>59</v>
      </c>
      <c r="I2" s="35">
        <v>0</v>
      </c>
      <c r="J2" s="35">
        <v>0</v>
      </c>
      <c r="K2" s="35">
        <v>0</v>
      </c>
      <c r="L2" s="34">
        <v>2</v>
      </c>
      <c r="M2" s="34">
        <v>3</v>
      </c>
      <c r="N2" s="36">
        <f t="shared" ref="N2:N23" si="0">SUM(L2/(L2+M2))</f>
        <v>0.4</v>
      </c>
      <c r="O2" s="35">
        <v>7</v>
      </c>
      <c r="P2" s="35">
        <v>0</v>
      </c>
      <c r="Q2" s="35">
        <v>1</v>
      </c>
      <c r="R2" s="37">
        <f t="shared" ref="R2:R23" si="1">SUM((E2/B2)*9)</f>
        <v>3.1846153846153848</v>
      </c>
      <c r="S2" s="36">
        <f t="shared" ref="S2:S23" si="2">SUM((C2+G2)/B2)</f>
        <v>1.0923076923076922</v>
      </c>
      <c r="T2" s="36">
        <f t="shared" ref="T2:T23" si="3">SUM(Q2/B2)</f>
        <v>1.5384615384615385E-2</v>
      </c>
      <c r="U2" s="31"/>
      <c r="W2" s="32">
        <v>65</v>
      </c>
      <c r="X2" s="32">
        <f t="shared" ref="X2:X24" si="4">W2-B2</f>
        <v>0</v>
      </c>
    </row>
    <row r="3" spans="1:24" ht="12.75" customHeight="1" x14ac:dyDescent="0.2">
      <c r="A3" s="54" t="s">
        <v>76</v>
      </c>
      <c r="B3" s="34">
        <v>0</v>
      </c>
      <c r="C3" s="35">
        <v>0</v>
      </c>
      <c r="D3" s="35">
        <v>0</v>
      </c>
      <c r="E3" s="34">
        <v>0</v>
      </c>
      <c r="F3" s="35">
        <v>0</v>
      </c>
      <c r="G3" s="35">
        <v>0</v>
      </c>
      <c r="H3" s="34">
        <v>0</v>
      </c>
      <c r="I3" s="35">
        <v>0</v>
      </c>
      <c r="J3" s="35">
        <v>0</v>
      </c>
      <c r="K3" s="35">
        <v>0</v>
      </c>
      <c r="L3" s="34">
        <v>0</v>
      </c>
      <c r="M3" s="34">
        <v>0</v>
      </c>
      <c r="N3" s="36" t="e">
        <f t="shared" si="0"/>
        <v>#DIV/0!</v>
      </c>
      <c r="O3" s="35">
        <v>0</v>
      </c>
      <c r="P3" s="35">
        <v>0</v>
      </c>
      <c r="Q3" s="35">
        <v>0</v>
      </c>
      <c r="R3" s="37" t="e">
        <f t="shared" si="1"/>
        <v>#DIV/0!</v>
      </c>
      <c r="S3" s="36" t="e">
        <f t="shared" si="2"/>
        <v>#DIV/0!</v>
      </c>
      <c r="T3" s="36" t="e">
        <f t="shared" si="3"/>
        <v>#DIV/0!</v>
      </c>
      <c r="W3" s="38">
        <v>30</v>
      </c>
      <c r="X3" s="38">
        <f t="shared" si="4"/>
        <v>30</v>
      </c>
    </row>
    <row r="4" spans="1:24" ht="12.75" customHeight="1" x14ac:dyDescent="0.2">
      <c r="A4" s="54" t="s">
        <v>96</v>
      </c>
      <c r="B4" s="34">
        <v>7</v>
      </c>
      <c r="C4" s="35">
        <v>7</v>
      </c>
      <c r="D4" s="35">
        <v>3</v>
      </c>
      <c r="E4" s="34">
        <v>2</v>
      </c>
      <c r="F4" s="35">
        <v>5</v>
      </c>
      <c r="G4" s="35">
        <v>4</v>
      </c>
      <c r="H4" s="34">
        <v>7</v>
      </c>
      <c r="I4" s="35">
        <v>0</v>
      </c>
      <c r="J4" s="35">
        <v>0</v>
      </c>
      <c r="K4" s="35">
        <v>0</v>
      </c>
      <c r="L4" s="34">
        <v>0</v>
      </c>
      <c r="M4" s="34">
        <v>1</v>
      </c>
      <c r="N4" s="36">
        <f>SUM(L4/(L4+M4))</f>
        <v>0</v>
      </c>
      <c r="O4" s="35">
        <v>2</v>
      </c>
      <c r="P4" s="35">
        <v>0</v>
      </c>
      <c r="Q4" s="35">
        <v>1</v>
      </c>
      <c r="R4" s="37">
        <f>SUM((E4/B4)*9)</f>
        <v>2.5714285714285712</v>
      </c>
      <c r="S4" s="36">
        <f>SUM((C4+G4)/B4)</f>
        <v>1.5714285714285714</v>
      </c>
      <c r="T4" s="36">
        <f>SUM(Q4/B4)</f>
        <v>0.14285714285714285</v>
      </c>
      <c r="W4" s="38">
        <v>32</v>
      </c>
      <c r="X4" s="38">
        <f>W4-B4</f>
        <v>25</v>
      </c>
    </row>
    <row r="5" spans="1:24" ht="12.75" customHeight="1" x14ac:dyDescent="0.2">
      <c r="A5" s="54" t="s">
        <v>77</v>
      </c>
      <c r="B5" s="34">
        <v>61.33</v>
      </c>
      <c r="C5" s="35">
        <v>58</v>
      </c>
      <c r="D5" s="35">
        <v>33</v>
      </c>
      <c r="E5" s="34">
        <v>31</v>
      </c>
      <c r="F5" s="35">
        <v>53</v>
      </c>
      <c r="G5" s="35">
        <v>41</v>
      </c>
      <c r="H5" s="34">
        <v>11</v>
      </c>
      <c r="I5" s="35">
        <v>11</v>
      </c>
      <c r="J5" s="35">
        <v>0</v>
      </c>
      <c r="K5" s="35">
        <v>0</v>
      </c>
      <c r="L5" s="34">
        <v>5</v>
      </c>
      <c r="M5" s="34">
        <v>2</v>
      </c>
      <c r="N5" s="36">
        <f t="shared" si="0"/>
        <v>0.7142857142857143</v>
      </c>
      <c r="O5" s="35">
        <v>0</v>
      </c>
      <c r="P5" s="35">
        <v>0</v>
      </c>
      <c r="Q5" s="35">
        <v>8</v>
      </c>
      <c r="R5" s="37">
        <f t="shared" si="1"/>
        <v>4.5491602804500246</v>
      </c>
      <c r="S5" s="36">
        <f t="shared" si="2"/>
        <v>1.6142181640306539</v>
      </c>
      <c r="T5" s="36">
        <f t="shared" si="3"/>
        <v>0.13044187184086092</v>
      </c>
      <c r="W5" s="38">
        <v>98</v>
      </c>
      <c r="X5" s="38">
        <f t="shared" si="4"/>
        <v>36.67</v>
      </c>
    </row>
    <row r="6" spans="1:24" ht="12.75" customHeight="1" x14ac:dyDescent="0.2">
      <c r="A6" s="54" t="s">
        <v>78</v>
      </c>
      <c r="B6" s="34">
        <v>154.33000000000001</v>
      </c>
      <c r="C6" s="35">
        <v>189</v>
      </c>
      <c r="D6" s="35">
        <v>95</v>
      </c>
      <c r="E6" s="34">
        <v>90</v>
      </c>
      <c r="F6" s="35">
        <v>126</v>
      </c>
      <c r="G6" s="35">
        <v>61</v>
      </c>
      <c r="H6" s="34">
        <v>24</v>
      </c>
      <c r="I6" s="35">
        <v>24</v>
      </c>
      <c r="J6" s="35">
        <v>0</v>
      </c>
      <c r="K6" s="35">
        <v>0</v>
      </c>
      <c r="L6" s="34">
        <v>9</v>
      </c>
      <c r="M6" s="34">
        <v>10</v>
      </c>
      <c r="N6" s="36">
        <f t="shared" si="0"/>
        <v>0.47368421052631576</v>
      </c>
      <c r="O6" s="35">
        <v>0</v>
      </c>
      <c r="P6" s="35">
        <v>0</v>
      </c>
      <c r="Q6" s="35">
        <v>13</v>
      </c>
      <c r="R6" s="37">
        <f t="shared" si="1"/>
        <v>5.2484934879803022</v>
      </c>
      <c r="S6" s="36">
        <f t="shared" si="2"/>
        <v>1.6199053975247844</v>
      </c>
      <c r="T6" s="36">
        <f t="shared" si="3"/>
        <v>8.4235080671288792E-2</v>
      </c>
      <c r="W6" s="38">
        <v>148</v>
      </c>
      <c r="X6" s="38">
        <f t="shared" si="4"/>
        <v>-6.3300000000000125</v>
      </c>
    </row>
    <row r="7" spans="1:24" ht="12.75" customHeight="1" x14ac:dyDescent="0.2">
      <c r="A7" s="54" t="s">
        <v>79</v>
      </c>
      <c r="B7" s="34">
        <v>44.67</v>
      </c>
      <c r="C7" s="35">
        <v>54</v>
      </c>
      <c r="D7" s="35">
        <v>19</v>
      </c>
      <c r="E7" s="34">
        <v>19</v>
      </c>
      <c r="F7" s="35">
        <v>52</v>
      </c>
      <c r="G7" s="35">
        <v>13</v>
      </c>
      <c r="H7" s="34">
        <v>42</v>
      </c>
      <c r="I7" s="35">
        <v>0</v>
      </c>
      <c r="J7" s="35">
        <v>0</v>
      </c>
      <c r="K7" s="35">
        <v>0</v>
      </c>
      <c r="L7" s="34">
        <v>1</v>
      </c>
      <c r="M7" s="34">
        <v>2</v>
      </c>
      <c r="N7" s="36">
        <f t="shared" si="0"/>
        <v>0.33333333333333331</v>
      </c>
      <c r="O7" s="35">
        <v>2</v>
      </c>
      <c r="P7" s="35">
        <v>3</v>
      </c>
      <c r="Q7" s="35">
        <v>3</v>
      </c>
      <c r="R7" s="37">
        <f t="shared" si="1"/>
        <v>3.8280725319006041</v>
      </c>
      <c r="S7" s="36">
        <f t="shared" si="2"/>
        <v>1.4998880680546227</v>
      </c>
      <c r="T7" s="36">
        <f t="shared" si="3"/>
        <v>6.7159167226326394E-2</v>
      </c>
      <c r="W7" s="38">
        <v>59</v>
      </c>
      <c r="X7" s="38">
        <f t="shared" si="4"/>
        <v>14.329999999999998</v>
      </c>
    </row>
    <row r="8" spans="1:24" ht="12.75" customHeight="1" x14ac:dyDescent="0.2">
      <c r="A8" s="55" t="s">
        <v>80</v>
      </c>
      <c r="B8" s="34">
        <v>35.67</v>
      </c>
      <c r="C8" s="35">
        <v>55</v>
      </c>
      <c r="D8" s="35">
        <v>26</v>
      </c>
      <c r="E8" s="34">
        <v>26</v>
      </c>
      <c r="F8" s="35">
        <v>28</v>
      </c>
      <c r="G8" s="35">
        <v>9</v>
      </c>
      <c r="H8" s="34">
        <v>9</v>
      </c>
      <c r="I8" s="35">
        <v>6</v>
      </c>
      <c r="J8" s="35">
        <v>0</v>
      </c>
      <c r="K8" s="35">
        <v>0</v>
      </c>
      <c r="L8" s="34">
        <v>2</v>
      </c>
      <c r="M8" s="34">
        <v>3</v>
      </c>
      <c r="N8" s="36">
        <f t="shared" si="0"/>
        <v>0.4</v>
      </c>
      <c r="O8" s="35">
        <v>0</v>
      </c>
      <c r="P8" s="35">
        <v>0</v>
      </c>
      <c r="Q8" s="35">
        <v>5</v>
      </c>
      <c r="R8" s="37">
        <f t="shared" si="1"/>
        <v>6.5601345668629101</v>
      </c>
      <c r="S8" s="36">
        <f t="shared" si="2"/>
        <v>1.7942248388001121</v>
      </c>
      <c r="T8" s="36">
        <f t="shared" si="3"/>
        <v>0.14017381553125877</v>
      </c>
      <c r="W8" s="38">
        <v>28</v>
      </c>
      <c r="X8" s="38">
        <f t="shared" si="4"/>
        <v>-7.6700000000000017</v>
      </c>
    </row>
    <row r="9" spans="1:24" ht="12.75" customHeight="1" x14ac:dyDescent="0.2">
      <c r="A9" s="54" t="s">
        <v>81</v>
      </c>
      <c r="B9" s="34">
        <v>167.67</v>
      </c>
      <c r="C9" s="35">
        <v>215</v>
      </c>
      <c r="D9" s="35">
        <v>120</v>
      </c>
      <c r="E9" s="34">
        <v>114</v>
      </c>
      <c r="F9" s="35">
        <v>136</v>
      </c>
      <c r="G9" s="35">
        <v>56</v>
      </c>
      <c r="H9" s="34">
        <v>26</v>
      </c>
      <c r="I9" s="35">
        <v>26</v>
      </c>
      <c r="J9" s="35">
        <v>0</v>
      </c>
      <c r="K9" s="35">
        <v>0</v>
      </c>
      <c r="L9" s="34">
        <v>7</v>
      </c>
      <c r="M9" s="34">
        <v>15</v>
      </c>
      <c r="N9" s="36">
        <f t="shared" si="0"/>
        <v>0.31818181818181818</v>
      </c>
      <c r="O9" s="35">
        <v>0</v>
      </c>
      <c r="P9" s="35">
        <v>0</v>
      </c>
      <c r="Q9" s="35">
        <v>22</v>
      </c>
      <c r="R9" s="37">
        <f t="shared" si="1"/>
        <v>6.1191626409017719</v>
      </c>
      <c r="S9" s="36">
        <f t="shared" si="2"/>
        <v>1.6162700542732751</v>
      </c>
      <c r="T9" s="36">
        <f t="shared" si="3"/>
        <v>0.13121011510705555</v>
      </c>
      <c r="W9" s="38">
        <v>167</v>
      </c>
      <c r="X9" s="38">
        <f t="shared" si="4"/>
        <v>-0.66999999999998749</v>
      </c>
    </row>
    <row r="10" spans="1:24" ht="12.75" customHeight="1" x14ac:dyDescent="0.2">
      <c r="A10" s="54" t="s">
        <v>97</v>
      </c>
      <c r="B10" s="34">
        <v>5.67</v>
      </c>
      <c r="C10" s="35">
        <v>3</v>
      </c>
      <c r="D10" s="35">
        <v>1</v>
      </c>
      <c r="E10" s="34">
        <v>1</v>
      </c>
      <c r="F10" s="35">
        <v>4</v>
      </c>
      <c r="G10" s="35">
        <v>1</v>
      </c>
      <c r="H10" s="34">
        <v>8</v>
      </c>
      <c r="I10" s="35">
        <v>0</v>
      </c>
      <c r="J10" s="35">
        <v>0</v>
      </c>
      <c r="K10" s="35">
        <v>0</v>
      </c>
      <c r="L10" s="34">
        <v>0</v>
      </c>
      <c r="M10" s="34">
        <v>0</v>
      </c>
      <c r="N10" s="36" t="e">
        <f t="shared" si="0"/>
        <v>#DIV/0!</v>
      </c>
      <c r="O10" s="35">
        <v>1</v>
      </c>
      <c r="P10" s="35">
        <v>0</v>
      </c>
      <c r="Q10" s="35">
        <v>0</v>
      </c>
      <c r="R10" s="37">
        <f t="shared" si="1"/>
        <v>1.5873015873015872</v>
      </c>
      <c r="S10" s="36">
        <f t="shared" si="2"/>
        <v>0.70546737213403876</v>
      </c>
      <c r="T10" s="36">
        <f t="shared" si="3"/>
        <v>0</v>
      </c>
      <c r="W10" s="38">
        <v>32</v>
      </c>
      <c r="X10" s="38">
        <f t="shared" si="4"/>
        <v>26.33</v>
      </c>
    </row>
    <row r="11" spans="1:24" ht="12.75" customHeight="1" x14ac:dyDescent="0.2">
      <c r="A11" s="54" t="s">
        <v>82</v>
      </c>
      <c r="B11" s="34">
        <v>24.33</v>
      </c>
      <c r="C11" s="35">
        <v>21</v>
      </c>
      <c r="D11" s="35">
        <v>17</v>
      </c>
      <c r="E11" s="34">
        <v>16</v>
      </c>
      <c r="F11" s="35">
        <v>24</v>
      </c>
      <c r="G11" s="35">
        <v>9</v>
      </c>
      <c r="H11" s="34">
        <v>28</v>
      </c>
      <c r="I11" s="35">
        <v>0</v>
      </c>
      <c r="J11" s="35">
        <v>0</v>
      </c>
      <c r="K11" s="35">
        <v>0</v>
      </c>
      <c r="L11" s="34">
        <v>0</v>
      </c>
      <c r="M11" s="34">
        <v>2</v>
      </c>
      <c r="N11" s="36">
        <f t="shared" si="0"/>
        <v>0</v>
      </c>
      <c r="O11" s="35">
        <v>0</v>
      </c>
      <c r="P11" s="35">
        <v>1</v>
      </c>
      <c r="Q11" s="35">
        <v>4</v>
      </c>
      <c r="R11" s="37">
        <f t="shared" si="1"/>
        <v>5.9186189889025904</v>
      </c>
      <c r="S11" s="36">
        <f t="shared" si="2"/>
        <v>1.2330456226880395</v>
      </c>
      <c r="T11" s="36">
        <f t="shared" si="3"/>
        <v>0.16440608302507195</v>
      </c>
      <c r="W11" s="38">
        <v>24</v>
      </c>
      <c r="X11" s="38">
        <f t="shared" si="4"/>
        <v>-0.32999999999999829</v>
      </c>
    </row>
    <row r="12" spans="1:24" ht="12.75" customHeight="1" x14ac:dyDescent="0.2">
      <c r="A12" s="54" t="s">
        <v>83</v>
      </c>
      <c r="B12" s="34">
        <v>52.33</v>
      </c>
      <c r="C12" s="35">
        <v>79</v>
      </c>
      <c r="D12" s="35">
        <v>55</v>
      </c>
      <c r="E12" s="34">
        <v>55</v>
      </c>
      <c r="F12" s="35">
        <v>31</v>
      </c>
      <c r="G12" s="35">
        <v>22</v>
      </c>
      <c r="H12" s="34">
        <v>9</v>
      </c>
      <c r="I12" s="35">
        <v>9</v>
      </c>
      <c r="J12" s="35">
        <v>0</v>
      </c>
      <c r="K12" s="35">
        <v>0</v>
      </c>
      <c r="L12" s="34">
        <v>1</v>
      </c>
      <c r="M12" s="34">
        <v>7</v>
      </c>
      <c r="N12" s="36">
        <f t="shared" si="0"/>
        <v>0.125</v>
      </c>
      <c r="O12" s="35">
        <v>0</v>
      </c>
      <c r="P12" s="35">
        <v>0</v>
      </c>
      <c r="Q12" s="35">
        <v>15</v>
      </c>
      <c r="R12" s="37">
        <f t="shared" si="1"/>
        <v>9.4592012230078364</v>
      </c>
      <c r="S12" s="36">
        <f t="shared" si="2"/>
        <v>1.9300592394420026</v>
      </c>
      <c r="T12" s="36">
        <f t="shared" si="3"/>
        <v>0.28664246130326776</v>
      </c>
      <c r="W12" s="38">
        <v>143</v>
      </c>
      <c r="X12" s="38">
        <f t="shared" si="4"/>
        <v>90.67</v>
      </c>
    </row>
    <row r="13" spans="1:24" ht="12.75" customHeight="1" x14ac:dyDescent="0.2">
      <c r="A13" s="55" t="s">
        <v>84</v>
      </c>
      <c r="B13" s="34">
        <v>99.67</v>
      </c>
      <c r="C13" s="35">
        <v>100</v>
      </c>
      <c r="D13" s="35">
        <v>61</v>
      </c>
      <c r="E13" s="34">
        <v>57</v>
      </c>
      <c r="F13" s="35">
        <v>86</v>
      </c>
      <c r="G13" s="35">
        <v>33</v>
      </c>
      <c r="H13" s="34">
        <v>16</v>
      </c>
      <c r="I13" s="35">
        <v>16</v>
      </c>
      <c r="J13" s="35">
        <v>0</v>
      </c>
      <c r="K13" s="35">
        <v>0</v>
      </c>
      <c r="L13" s="34">
        <v>4</v>
      </c>
      <c r="M13" s="34">
        <v>10</v>
      </c>
      <c r="N13" s="36">
        <f t="shared" si="0"/>
        <v>0.2857142857142857</v>
      </c>
      <c r="O13" s="35">
        <v>0</v>
      </c>
      <c r="P13" s="35">
        <v>0</v>
      </c>
      <c r="Q13" s="35">
        <v>10</v>
      </c>
      <c r="R13" s="37">
        <f t="shared" si="1"/>
        <v>5.146985050667201</v>
      </c>
      <c r="S13" s="36">
        <f t="shared" si="2"/>
        <v>1.3344035316544598</v>
      </c>
      <c r="T13" s="36">
        <f t="shared" si="3"/>
        <v>0.10033109260559847</v>
      </c>
      <c r="W13" s="38">
        <v>95</v>
      </c>
      <c r="X13" s="38">
        <f t="shared" si="4"/>
        <v>-4.6700000000000017</v>
      </c>
    </row>
    <row r="14" spans="1:24" ht="12.75" customHeight="1" x14ac:dyDescent="0.2">
      <c r="A14" s="54" t="s">
        <v>85</v>
      </c>
      <c r="B14" s="34">
        <v>98.33</v>
      </c>
      <c r="C14" s="35">
        <v>115</v>
      </c>
      <c r="D14" s="35">
        <v>61</v>
      </c>
      <c r="E14" s="34">
        <v>55</v>
      </c>
      <c r="F14" s="35">
        <v>70</v>
      </c>
      <c r="G14" s="35">
        <v>33</v>
      </c>
      <c r="H14" s="34">
        <v>18</v>
      </c>
      <c r="I14" s="35">
        <v>18</v>
      </c>
      <c r="J14" s="35">
        <v>0</v>
      </c>
      <c r="K14" s="35">
        <v>0</v>
      </c>
      <c r="L14" s="34">
        <v>3</v>
      </c>
      <c r="M14" s="34">
        <v>9</v>
      </c>
      <c r="N14" s="36">
        <f t="shared" si="0"/>
        <v>0.25</v>
      </c>
      <c r="O14" s="35">
        <v>0</v>
      </c>
      <c r="P14" s="35">
        <v>0</v>
      </c>
      <c r="Q14" s="35">
        <v>13</v>
      </c>
      <c r="R14" s="37">
        <f t="shared" si="1"/>
        <v>5.0340689514898811</v>
      </c>
      <c r="S14" s="36">
        <f t="shared" si="2"/>
        <v>1.5051357673141463</v>
      </c>
      <c r="T14" s="36">
        <f t="shared" si="3"/>
        <v>0.13220787145326959</v>
      </c>
      <c r="V14" s="32"/>
      <c r="W14" s="32">
        <v>92</v>
      </c>
      <c r="X14" s="32">
        <f t="shared" si="4"/>
        <v>-6.3299999999999983</v>
      </c>
    </row>
    <row r="15" spans="1:24" ht="12.75" customHeight="1" x14ac:dyDescent="0.2">
      <c r="A15" s="54" t="s">
        <v>95</v>
      </c>
      <c r="B15" s="34">
        <v>14.33</v>
      </c>
      <c r="C15" s="35">
        <v>9</v>
      </c>
      <c r="D15" s="35">
        <v>3</v>
      </c>
      <c r="E15" s="34">
        <v>1</v>
      </c>
      <c r="F15" s="35">
        <v>11</v>
      </c>
      <c r="G15" s="35">
        <v>6</v>
      </c>
      <c r="H15" s="34">
        <v>11</v>
      </c>
      <c r="I15" s="35">
        <v>0</v>
      </c>
      <c r="J15" s="35">
        <v>0</v>
      </c>
      <c r="K15" s="35">
        <v>0</v>
      </c>
      <c r="L15" s="34">
        <v>0</v>
      </c>
      <c r="M15" s="34">
        <v>0</v>
      </c>
      <c r="N15" s="36" t="e">
        <f>SUM(L15/(L15+M15))</f>
        <v>#DIV/0!</v>
      </c>
      <c r="O15" s="35">
        <v>0</v>
      </c>
      <c r="P15" s="35">
        <v>0</v>
      </c>
      <c r="Q15" s="35">
        <v>1</v>
      </c>
      <c r="R15" s="37">
        <f>SUM((E15/B15)*9)</f>
        <v>0.62805303558967207</v>
      </c>
      <c r="S15" s="36">
        <f>SUM((C15+G15)/B15)</f>
        <v>1.0467550593161201</v>
      </c>
      <c r="T15" s="36">
        <f>SUM(Q15/B15)</f>
        <v>6.978367062107467E-2</v>
      </c>
      <c r="W15" s="38">
        <v>62</v>
      </c>
      <c r="X15" s="38">
        <f>W15-B15</f>
        <v>47.67</v>
      </c>
    </row>
    <row r="16" spans="1:24" ht="12.75" customHeight="1" x14ac:dyDescent="0.2">
      <c r="A16" s="54" t="s">
        <v>86</v>
      </c>
      <c r="B16" s="34">
        <v>0</v>
      </c>
      <c r="C16" s="35">
        <v>0</v>
      </c>
      <c r="D16" s="35">
        <v>0</v>
      </c>
      <c r="E16" s="34">
        <v>0</v>
      </c>
      <c r="F16" s="35">
        <v>0</v>
      </c>
      <c r="G16" s="35">
        <v>0</v>
      </c>
      <c r="H16" s="34">
        <v>0</v>
      </c>
      <c r="I16" s="35">
        <v>0</v>
      </c>
      <c r="J16" s="35">
        <v>0</v>
      </c>
      <c r="K16" s="35">
        <v>0</v>
      </c>
      <c r="L16" s="34">
        <v>0</v>
      </c>
      <c r="M16" s="34">
        <v>0</v>
      </c>
      <c r="N16" s="36" t="e">
        <f t="shared" si="0"/>
        <v>#DIV/0!</v>
      </c>
      <c r="O16" s="35">
        <v>0</v>
      </c>
      <c r="P16" s="35">
        <v>0</v>
      </c>
      <c r="Q16" s="35">
        <v>0</v>
      </c>
      <c r="R16" s="37" t="e">
        <f t="shared" si="1"/>
        <v>#DIV/0!</v>
      </c>
      <c r="S16" s="36" t="e">
        <f t="shared" si="2"/>
        <v>#DIV/0!</v>
      </c>
      <c r="T16" s="36" t="e">
        <f t="shared" si="3"/>
        <v>#DIV/0!</v>
      </c>
      <c r="W16" s="38">
        <v>45</v>
      </c>
      <c r="X16" s="38">
        <f>W16-JB16</f>
        <v>45</v>
      </c>
    </row>
    <row r="17" spans="1:24" ht="12.75" customHeight="1" x14ac:dyDescent="0.2">
      <c r="A17" s="55" t="s">
        <v>87</v>
      </c>
      <c r="B17" s="34">
        <v>12</v>
      </c>
      <c r="C17" s="35">
        <v>19</v>
      </c>
      <c r="D17" s="35">
        <v>19</v>
      </c>
      <c r="E17" s="34">
        <v>19</v>
      </c>
      <c r="F17" s="35">
        <v>4</v>
      </c>
      <c r="G17" s="35">
        <v>8</v>
      </c>
      <c r="H17" s="34">
        <v>5</v>
      </c>
      <c r="I17" s="35">
        <v>1</v>
      </c>
      <c r="J17" s="35">
        <v>0</v>
      </c>
      <c r="K17" s="35">
        <v>0</v>
      </c>
      <c r="L17" s="34">
        <v>0</v>
      </c>
      <c r="M17" s="34">
        <v>2</v>
      </c>
      <c r="N17" s="36">
        <f t="shared" si="0"/>
        <v>0</v>
      </c>
      <c r="O17" s="35">
        <v>0</v>
      </c>
      <c r="P17" s="35">
        <v>0</v>
      </c>
      <c r="Q17" s="35">
        <v>4</v>
      </c>
      <c r="R17" s="37">
        <f t="shared" si="1"/>
        <v>14.25</v>
      </c>
      <c r="S17" s="36">
        <f t="shared" si="2"/>
        <v>2.25</v>
      </c>
      <c r="T17" s="36">
        <f t="shared" si="3"/>
        <v>0.33333333333333331</v>
      </c>
      <c r="W17" s="38">
        <v>102</v>
      </c>
      <c r="X17" s="38">
        <f t="shared" si="4"/>
        <v>90</v>
      </c>
    </row>
    <row r="18" spans="1:24" ht="12.75" customHeight="1" x14ac:dyDescent="0.2">
      <c r="A18" s="54" t="s">
        <v>88</v>
      </c>
      <c r="B18" s="34">
        <v>35.33</v>
      </c>
      <c r="C18" s="35">
        <v>27</v>
      </c>
      <c r="D18" s="35">
        <v>8</v>
      </c>
      <c r="E18" s="34">
        <v>7</v>
      </c>
      <c r="F18" s="35">
        <v>32</v>
      </c>
      <c r="G18" s="35">
        <v>9</v>
      </c>
      <c r="H18" s="34">
        <v>29</v>
      </c>
      <c r="I18" s="35">
        <v>0</v>
      </c>
      <c r="J18" s="35">
        <v>0</v>
      </c>
      <c r="K18" s="35">
        <v>0</v>
      </c>
      <c r="L18" s="34">
        <v>1</v>
      </c>
      <c r="M18" s="34">
        <v>5</v>
      </c>
      <c r="N18" s="36">
        <f t="shared" si="0"/>
        <v>0.16666666666666666</v>
      </c>
      <c r="O18" s="35">
        <v>3</v>
      </c>
      <c r="P18" s="35">
        <v>3</v>
      </c>
      <c r="Q18" s="35">
        <v>1</v>
      </c>
      <c r="R18" s="37">
        <f t="shared" si="1"/>
        <v>1.7831870931219929</v>
      </c>
      <c r="S18" s="36">
        <f t="shared" si="2"/>
        <v>1.0189640532125672</v>
      </c>
      <c r="T18" s="36">
        <f t="shared" si="3"/>
        <v>2.8304557033682426E-2</v>
      </c>
      <c r="W18" s="38">
        <v>35</v>
      </c>
      <c r="X18" s="38">
        <f t="shared" si="4"/>
        <v>-0.32999999999999829</v>
      </c>
    </row>
    <row r="19" spans="1:24" ht="12.75" customHeight="1" x14ac:dyDescent="0.2">
      <c r="A19" s="54" t="s">
        <v>89</v>
      </c>
      <c r="B19" s="34">
        <v>76.67</v>
      </c>
      <c r="C19" s="35">
        <v>70</v>
      </c>
      <c r="D19" s="35">
        <v>35</v>
      </c>
      <c r="E19" s="34">
        <v>35</v>
      </c>
      <c r="F19" s="35">
        <v>62</v>
      </c>
      <c r="G19" s="35">
        <v>25</v>
      </c>
      <c r="H19" s="34">
        <v>13</v>
      </c>
      <c r="I19" s="35">
        <v>13</v>
      </c>
      <c r="J19" s="35">
        <v>0</v>
      </c>
      <c r="K19" s="35">
        <v>0</v>
      </c>
      <c r="L19" s="34">
        <v>3</v>
      </c>
      <c r="M19" s="34">
        <v>5</v>
      </c>
      <c r="N19" s="36">
        <f t="shared" si="0"/>
        <v>0.375</v>
      </c>
      <c r="O19" s="35">
        <v>0</v>
      </c>
      <c r="P19" s="35">
        <v>0</v>
      </c>
      <c r="Q19" s="35">
        <v>10</v>
      </c>
      <c r="R19" s="37">
        <f t="shared" si="1"/>
        <v>4.1085170209990869</v>
      </c>
      <c r="S19" s="36">
        <f t="shared" si="2"/>
        <v>1.2390765618886135</v>
      </c>
      <c r="T19" s="36">
        <f t="shared" si="3"/>
        <v>0.1304291117777488</v>
      </c>
      <c r="W19" s="38">
        <v>70</v>
      </c>
      <c r="X19" s="38">
        <f t="shared" si="4"/>
        <v>-6.6700000000000017</v>
      </c>
    </row>
    <row r="20" spans="1:24" ht="12.75" customHeight="1" x14ac:dyDescent="0.2">
      <c r="A20" s="54" t="s">
        <v>90</v>
      </c>
      <c r="B20" s="34">
        <v>8.67</v>
      </c>
      <c r="C20" s="35">
        <v>9</v>
      </c>
      <c r="D20" s="35">
        <v>4</v>
      </c>
      <c r="E20" s="34">
        <v>4</v>
      </c>
      <c r="F20" s="35">
        <v>8</v>
      </c>
      <c r="G20" s="35">
        <v>6</v>
      </c>
      <c r="H20" s="34">
        <v>4</v>
      </c>
      <c r="I20" s="35">
        <v>1</v>
      </c>
      <c r="J20" s="35">
        <v>0</v>
      </c>
      <c r="K20" s="35">
        <v>0</v>
      </c>
      <c r="L20" s="34">
        <v>0</v>
      </c>
      <c r="M20" s="34">
        <v>1</v>
      </c>
      <c r="N20" s="36">
        <f t="shared" si="0"/>
        <v>0</v>
      </c>
      <c r="O20" s="35">
        <v>0</v>
      </c>
      <c r="P20" s="35">
        <v>0</v>
      </c>
      <c r="Q20" s="35">
        <v>1</v>
      </c>
      <c r="R20" s="37">
        <f t="shared" si="1"/>
        <v>4.1522491349480966</v>
      </c>
      <c r="S20" s="36">
        <f t="shared" si="2"/>
        <v>1.7301038062283738</v>
      </c>
      <c r="T20" s="36">
        <f t="shared" si="3"/>
        <v>0.11534025374855825</v>
      </c>
      <c r="W20" s="38">
        <v>54</v>
      </c>
      <c r="X20" s="38">
        <f t="shared" si="4"/>
        <v>45.33</v>
      </c>
    </row>
    <row r="21" spans="1:24" ht="12.75" customHeight="1" x14ac:dyDescent="0.2">
      <c r="A21" s="55" t="s">
        <v>91</v>
      </c>
      <c r="B21" s="34">
        <v>51</v>
      </c>
      <c r="C21" s="35">
        <v>98</v>
      </c>
      <c r="D21" s="35">
        <v>47</v>
      </c>
      <c r="E21" s="34">
        <v>47</v>
      </c>
      <c r="F21" s="35">
        <v>40</v>
      </c>
      <c r="G21" s="35">
        <v>14</v>
      </c>
      <c r="H21" s="34">
        <v>33</v>
      </c>
      <c r="I21" s="35">
        <v>0</v>
      </c>
      <c r="J21" s="35">
        <v>0</v>
      </c>
      <c r="K21" s="35">
        <v>0</v>
      </c>
      <c r="L21" s="34">
        <v>1</v>
      </c>
      <c r="M21" s="34">
        <v>2</v>
      </c>
      <c r="N21" s="36">
        <f t="shared" si="0"/>
        <v>0.33333333333333331</v>
      </c>
      <c r="O21" s="35">
        <v>2</v>
      </c>
      <c r="P21" s="35">
        <v>0</v>
      </c>
      <c r="Q21" s="35">
        <v>7</v>
      </c>
      <c r="R21" s="37">
        <f t="shared" si="1"/>
        <v>8.2941176470588225</v>
      </c>
      <c r="S21" s="36">
        <f t="shared" si="2"/>
        <v>2.1960784313725492</v>
      </c>
      <c r="T21" s="36">
        <f t="shared" si="3"/>
        <v>0.13725490196078433</v>
      </c>
      <c r="W21" s="38">
        <v>66</v>
      </c>
      <c r="X21" s="38">
        <f t="shared" si="4"/>
        <v>15</v>
      </c>
    </row>
    <row r="22" spans="1:24" ht="12.75" customHeight="1" x14ac:dyDescent="0.2">
      <c r="A22" s="54" t="s">
        <v>92</v>
      </c>
      <c r="B22" s="34">
        <v>53.67</v>
      </c>
      <c r="C22" s="35">
        <v>32</v>
      </c>
      <c r="D22" s="35">
        <v>17</v>
      </c>
      <c r="E22" s="34">
        <v>17</v>
      </c>
      <c r="F22" s="35">
        <v>48</v>
      </c>
      <c r="G22" s="35">
        <v>21</v>
      </c>
      <c r="H22" s="34">
        <v>47</v>
      </c>
      <c r="I22" s="35">
        <v>0</v>
      </c>
      <c r="J22" s="35">
        <v>0</v>
      </c>
      <c r="K22" s="35">
        <v>0</v>
      </c>
      <c r="L22" s="34">
        <v>4</v>
      </c>
      <c r="M22" s="34">
        <v>2</v>
      </c>
      <c r="N22" s="36">
        <f t="shared" si="0"/>
        <v>0.66666666666666663</v>
      </c>
      <c r="O22" s="35">
        <v>10</v>
      </c>
      <c r="P22" s="35">
        <v>3</v>
      </c>
      <c r="Q22" s="35">
        <v>8</v>
      </c>
      <c r="R22" s="37">
        <f t="shared" si="1"/>
        <v>2.8507546115148128</v>
      </c>
      <c r="S22" s="36">
        <f t="shared" si="2"/>
        <v>0.98751630333519658</v>
      </c>
      <c r="T22" s="36">
        <f t="shared" si="3"/>
        <v>0.1490590646543693</v>
      </c>
      <c r="W22" s="38">
        <v>53</v>
      </c>
      <c r="X22" s="38">
        <f t="shared" si="4"/>
        <v>-0.67000000000000171</v>
      </c>
    </row>
    <row r="23" spans="1:24" ht="12.75" customHeight="1" x14ac:dyDescent="0.2">
      <c r="A23" s="33" t="s">
        <v>93</v>
      </c>
      <c r="B23" s="34">
        <v>47.67</v>
      </c>
      <c r="C23" s="35">
        <v>53</v>
      </c>
      <c r="D23" s="35">
        <v>31</v>
      </c>
      <c r="E23" s="34">
        <v>29</v>
      </c>
      <c r="F23" s="35">
        <v>25</v>
      </c>
      <c r="G23" s="35">
        <v>17</v>
      </c>
      <c r="H23" s="34">
        <v>31</v>
      </c>
      <c r="I23" s="35">
        <v>0</v>
      </c>
      <c r="J23" s="35">
        <v>0</v>
      </c>
      <c r="K23" s="35">
        <v>0</v>
      </c>
      <c r="L23" s="34">
        <v>1</v>
      </c>
      <c r="M23" s="34">
        <v>3</v>
      </c>
      <c r="N23" s="36">
        <f t="shared" si="0"/>
        <v>0.25</v>
      </c>
      <c r="O23" s="35">
        <v>0</v>
      </c>
      <c r="P23" s="35">
        <v>3</v>
      </c>
      <c r="Q23" s="35">
        <v>6</v>
      </c>
      <c r="R23" s="37">
        <f t="shared" si="1"/>
        <v>5.4751415984896159</v>
      </c>
      <c r="S23" s="36">
        <f t="shared" si="2"/>
        <v>1.4684287812041115</v>
      </c>
      <c r="T23" s="36">
        <f t="shared" si="3"/>
        <v>0.12586532410320955</v>
      </c>
      <c r="W23" s="38">
        <v>46</v>
      </c>
      <c r="X23" s="38">
        <f t="shared" si="4"/>
        <v>-1.6700000000000017</v>
      </c>
    </row>
    <row r="24" spans="1:24" ht="12.75" customHeight="1" x14ac:dyDescent="0.2">
      <c r="A24" s="33" t="s">
        <v>94</v>
      </c>
      <c r="B24" s="34">
        <v>46.33</v>
      </c>
      <c r="C24" s="35">
        <v>45</v>
      </c>
      <c r="D24" s="35">
        <v>24</v>
      </c>
      <c r="E24" s="34">
        <v>23</v>
      </c>
      <c r="F24" s="35">
        <v>43</v>
      </c>
      <c r="G24" s="35">
        <v>28</v>
      </c>
      <c r="H24" s="34">
        <v>14</v>
      </c>
      <c r="I24" s="35">
        <v>5</v>
      </c>
      <c r="J24" s="35">
        <v>0</v>
      </c>
      <c r="K24" s="35">
        <v>0</v>
      </c>
      <c r="L24" s="34">
        <v>2</v>
      </c>
      <c r="M24" s="34">
        <v>0</v>
      </c>
      <c r="N24" s="36">
        <f>L24/(M24+L24)</f>
        <v>1</v>
      </c>
      <c r="O24" s="35">
        <v>1</v>
      </c>
      <c r="P24" s="35">
        <v>0</v>
      </c>
      <c r="Q24" s="35">
        <v>5</v>
      </c>
      <c r="R24" s="37">
        <f>9*(E24/B24)</f>
        <v>4.4679473343406002</v>
      </c>
      <c r="S24" s="36">
        <f>(C24+G24)/B24</f>
        <v>1.5756529246708397</v>
      </c>
      <c r="T24" s="36">
        <f>Q24/B24</f>
        <v>0.10792143319663286</v>
      </c>
      <c r="W24" s="38">
        <v>66</v>
      </c>
      <c r="X24" s="38">
        <f t="shared" si="4"/>
        <v>19.670000000000002</v>
      </c>
    </row>
    <row r="25" spans="1:24" ht="12.75" customHeight="1" x14ac:dyDescent="0.2">
      <c r="A25" s="33"/>
      <c r="B25" s="34"/>
      <c r="C25" s="35"/>
      <c r="D25" s="35"/>
      <c r="E25" s="34"/>
      <c r="F25" s="35"/>
      <c r="G25" s="35"/>
      <c r="H25" s="34"/>
      <c r="I25" s="35"/>
      <c r="J25" s="35"/>
      <c r="K25" s="35"/>
      <c r="L25" s="34"/>
      <c r="M25" s="34"/>
      <c r="N25" s="36"/>
      <c r="O25" s="35"/>
      <c r="P25" s="35"/>
      <c r="Q25" s="35"/>
      <c r="R25" s="37"/>
      <c r="S25" s="36"/>
      <c r="T25" s="36"/>
    </row>
    <row r="26" spans="1:24" ht="12.75" customHeight="1" x14ac:dyDescent="0.2">
      <c r="A26" s="39" t="s">
        <v>27</v>
      </c>
      <c r="B26" s="40">
        <f t="shared" ref="B26:M26" si="5">SUM(B2:B24)</f>
        <v>1161.67</v>
      </c>
      <c r="C26" s="41">
        <f t="shared" si="5"/>
        <v>1314</v>
      </c>
      <c r="D26" s="41">
        <f t="shared" si="5"/>
        <v>703</v>
      </c>
      <c r="E26" s="42">
        <f t="shared" si="5"/>
        <v>671</v>
      </c>
      <c r="F26" s="41">
        <f t="shared" si="5"/>
        <v>937</v>
      </c>
      <c r="G26" s="41">
        <f t="shared" si="5"/>
        <v>431</v>
      </c>
      <c r="H26" s="42">
        <f t="shared" si="5"/>
        <v>444</v>
      </c>
      <c r="I26" s="41">
        <f t="shared" si="5"/>
        <v>130</v>
      </c>
      <c r="J26" s="41">
        <f t="shared" si="5"/>
        <v>0</v>
      </c>
      <c r="K26" s="41">
        <f t="shared" si="5"/>
        <v>0</v>
      </c>
      <c r="L26" s="42">
        <f t="shared" si="5"/>
        <v>46</v>
      </c>
      <c r="M26" s="42">
        <f t="shared" si="5"/>
        <v>84</v>
      </c>
      <c r="N26" s="43">
        <f>SUM(L26/(L26+M26))</f>
        <v>0.35384615384615387</v>
      </c>
      <c r="O26" s="41">
        <f>SUM(O2:O24)</f>
        <v>28</v>
      </c>
      <c r="P26" s="41">
        <f>SUM(P2:P24)</f>
        <v>13</v>
      </c>
      <c r="Q26" s="41">
        <f>SUM(Q2:Q24)</f>
        <v>138</v>
      </c>
      <c r="R26" s="40">
        <f>SUM((E26/B26)*9)</f>
        <v>5.1985503628397041</v>
      </c>
      <c r="S26" s="43">
        <f>SUM((C26+G26)/B26)</f>
        <v>1.502147770020746</v>
      </c>
      <c r="T26" s="43">
        <f>SUM(Q26/B26)</f>
        <v>0.11879449413344581</v>
      </c>
    </row>
    <row r="27" spans="1:24" ht="12.75" customHeight="1" x14ac:dyDescent="0.2">
      <c r="A27" s="44"/>
      <c r="B27" s="34"/>
      <c r="C27" s="35"/>
      <c r="D27" s="35"/>
      <c r="E27" s="34"/>
      <c r="F27" s="37">
        <f>SUM(F26/G26)</f>
        <v>2.1740139211136893</v>
      </c>
      <c r="G27" s="35"/>
      <c r="H27" s="34"/>
      <c r="I27" s="35"/>
      <c r="J27" s="35"/>
      <c r="K27" s="35"/>
      <c r="L27" s="34"/>
      <c r="M27" s="34"/>
      <c r="N27" s="36"/>
      <c r="O27" s="35"/>
      <c r="P27" s="35"/>
      <c r="Q27" s="35"/>
      <c r="R27" s="34"/>
      <c r="S27" s="36"/>
      <c r="T27" s="34"/>
    </row>
    <row r="30" spans="1:24" ht="12.75" customHeight="1" x14ac:dyDescent="0.2">
      <c r="B30" s="53"/>
    </row>
    <row r="31" spans="1:24" ht="12.75" customHeight="1" x14ac:dyDescent="0.2">
      <c r="B31" s="52"/>
    </row>
    <row r="32" spans="1:24" ht="12.75" customHeight="1" x14ac:dyDescent="0.2">
      <c r="B32" s="52"/>
    </row>
    <row r="33" spans="2:2" ht="12.75" customHeight="1" x14ac:dyDescent="0.2">
      <c r="B33" s="52"/>
    </row>
    <row r="34" spans="2:2" ht="12.75" customHeight="1" x14ac:dyDescent="0.2">
      <c r="B34" s="52"/>
    </row>
    <row r="35" spans="2:2" ht="12.75" customHeight="1" x14ac:dyDescent="0.2">
      <c r="B35" s="52"/>
    </row>
    <row r="36" spans="2:2" ht="12.75" customHeight="1" x14ac:dyDescent="0.2">
      <c r="B36" s="52"/>
    </row>
    <row r="38" spans="2:2" ht="12.75" customHeight="1" x14ac:dyDescent="0.2">
      <c r="B38" s="38">
        <f>SUM(B30:B36)</f>
        <v>0</v>
      </c>
    </row>
  </sheetData>
  <printOptions horizontalCentered="1" verticalCentered="1"/>
  <pageMargins left="0.25" right="0.25" top="0.25" bottom="0.25" header="0.5" footer="0"/>
  <pageSetup scale="102" orientation="landscape" horizontalDpi="360" verticalDpi="360" r:id="rId1"/>
  <headerFooter alignWithMargins="0">
    <oddHeader>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Hitters</vt:lpstr>
      <vt:lpstr>Pitchers</vt:lpstr>
      <vt:lpstr>Hitters!Print_Area</vt:lpstr>
      <vt:lpstr>Pitchers!Print_Area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andre_000</dc:creator>
  <cp:lastModifiedBy>andre_000</cp:lastModifiedBy>
  <dcterms:created xsi:type="dcterms:W3CDTF">2016-03-24T12:41:33Z</dcterms:created>
  <dcterms:modified xsi:type="dcterms:W3CDTF">2016-10-14T16:38:18Z</dcterms:modified>
</cp:coreProperties>
</file>